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Julio oai\"/>
    </mc:Choice>
  </mc:AlternateContent>
  <bookViews>
    <workbookView xWindow="0" yWindow="270" windowWidth="11550" windowHeight="8730"/>
  </bookViews>
  <sheets>
    <sheet name="PERSONAL FIJO 072022" sheetId="3" r:id="rId1"/>
    <sheet name="EMPLEADOS TEMPORALES 072022" sheetId="1" r:id="rId2"/>
    <sheet name="PERIODO PROBATORIO 072022" sheetId="2" r:id="rId3"/>
    <sheet name="TRAMITE DE PENSION 072022 " sheetId="5" r:id="rId4"/>
    <sheet name="COMPENSACIÓN 072022" sheetId="4" r:id="rId5"/>
  </sheets>
  <definedNames>
    <definedName name="_xlnm.Print_Titles" localSheetId="1">'EMPLEADOS TEMPORALES 072022'!$1:$7</definedName>
    <definedName name="_xlnm.Print_Titles" localSheetId="0">'PERSONAL FIJO 072022'!$1:$7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5" i="3" l="1"/>
  <c r="K145" i="3"/>
  <c r="L144" i="3"/>
  <c r="K144" i="3"/>
  <c r="L143" i="3"/>
  <c r="K143" i="3"/>
  <c r="L142" i="3"/>
  <c r="K142" i="3"/>
  <c r="K135" i="3"/>
  <c r="L135" i="3" s="1"/>
  <c r="K127" i="3"/>
  <c r="L127" i="3" s="1"/>
  <c r="L126" i="3"/>
  <c r="K126" i="3"/>
  <c r="K125" i="3"/>
  <c r="L125" i="3" s="1"/>
  <c r="L121" i="3"/>
  <c r="K121" i="3"/>
  <c r="K111" i="3"/>
  <c r="L111" i="3" s="1"/>
  <c r="K96" i="3"/>
  <c r="L96" i="3" s="1"/>
  <c r="K95" i="3"/>
  <c r="L95" i="3" s="1"/>
  <c r="K94" i="3"/>
  <c r="L94" i="3" s="1"/>
  <c r="K85" i="3"/>
  <c r="L85" i="3" s="1"/>
  <c r="K80" i="3"/>
  <c r="L80" i="3" s="1"/>
  <c r="K78" i="3"/>
  <c r="L78" i="3" s="1"/>
  <c r="K67" i="3"/>
  <c r="L67" i="3" s="1"/>
  <c r="K53" i="3"/>
  <c r="L53" i="3" s="1"/>
  <c r="L50" i="3"/>
  <c r="K49" i="3"/>
  <c r="L49" i="3" s="1"/>
  <c r="K47" i="3"/>
  <c r="L47" i="3" s="1"/>
  <c r="K43" i="3"/>
  <c r="L43" i="3" s="1"/>
  <c r="K37" i="3"/>
  <c r="L37" i="3" s="1"/>
  <c r="K36" i="3"/>
  <c r="L36" i="3" s="1"/>
  <c r="K32" i="3"/>
  <c r="L32" i="3" s="1"/>
  <c r="K30" i="3"/>
  <c r="L30" i="3" s="1"/>
  <c r="K31" i="3"/>
  <c r="L31" i="3" s="1"/>
  <c r="K26" i="3"/>
  <c r="L26" i="3" s="1"/>
  <c r="L41" i="1"/>
  <c r="M41" i="1" s="1"/>
  <c r="L17" i="1"/>
  <c r="M17" i="1" s="1"/>
  <c r="L16" i="1"/>
  <c r="M16" i="1" s="1"/>
  <c r="L105" i="1"/>
  <c r="M105" i="1" s="1"/>
  <c r="L104" i="1"/>
  <c r="M104" i="1" s="1"/>
  <c r="K19" i="3"/>
  <c r="L19" i="3" s="1"/>
  <c r="K21" i="3"/>
  <c r="L21" i="3" s="1"/>
  <c r="K20" i="3"/>
  <c r="L20" i="3" s="1"/>
  <c r="K18" i="3"/>
  <c r="L18" i="3" s="1"/>
  <c r="L131" i="1"/>
  <c r="M131" i="1" s="1"/>
  <c r="L123" i="1"/>
  <c r="M123" i="1" s="1"/>
  <c r="L122" i="1"/>
  <c r="M122" i="1" s="1"/>
  <c r="L112" i="1"/>
  <c r="M112" i="1" s="1"/>
  <c r="L109" i="1"/>
  <c r="M109" i="1" s="1"/>
  <c r="L107" i="1"/>
  <c r="M107" i="1" s="1"/>
  <c r="L106" i="1"/>
  <c r="M106" i="1" s="1"/>
  <c r="L102" i="1"/>
  <c r="M102" i="1" s="1"/>
  <c r="L100" i="1"/>
  <c r="M100" i="1" s="1"/>
  <c r="L98" i="1"/>
  <c r="M98" i="1" s="1"/>
  <c r="L97" i="1"/>
  <c r="M97" i="1" s="1"/>
  <c r="L95" i="1"/>
  <c r="M95" i="1" s="1"/>
  <c r="L92" i="1"/>
  <c r="M92" i="1" s="1"/>
  <c r="L94" i="1"/>
  <c r="M94" i="1" s="1"/>
  <c r="L89" i="1"/>
  <c r="M89" i="1" s="1"/>
  <c r="L83" i="1"/>
  <c r="M83" i="1" s="1"/>
  <c r="L79" i="1"/>
  <c r="M79" i="1" s="1"/>
  <c r="L77" i="1"/>
  <c r="M77" i="1" s="1"/>
  <c r="L75" i="1"/>
  <c r="M75" i="1" s="1"/>
  <c r="L74" i="1"/>
  <c r="M74" i="1" s="1"/>
  <c r="L72" i="1"/>
  <c r="M72" i="1" s="1"/>
  <c r="L61" i="1"/>
  <c r="M61" i="1" s="1"/>
  <c r="L58" i="1"/>
  <c r="M58" i="1" s="1"/>
  <c r="L47" i="1" l="1"/>
  <c r="M47" i="1" s="1"/>
  <c r="L44" i="1"/>
  <c r="M44" i="1" s="1"/>
  <c r="L38" i="1"/>
  <c r="M38" i="1" s="1"/>
  <c r="L37" i="1"/>
  <c r="M37" i="1" s="1"/>
  <c r="L28" i="1"/>
  <c r="M28" i="1" s="1"/>
  <c r="L23" i="1"/>
  <c r="M23" i="1" s="1"/>
  <c r="L22" i="1"/>
  <c r="M22" i="1" s="1"/>
  <c r="L12" i="1"/>
  <c r="M12" i="1" s="1"/>
  <c r="L9" i="1"/>
  <c r="M9" i="1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9" i="5"/>
  <c r="I10" i="5" s="1"/>
  <c r="H9" i="5"/>
  <c r="H10" i="5" s="1"/>
  <c r="K9" i="5" l="1"/>
  <c r="K10" i="5"/>
  <c r="L9" i="5"/>
  <c r="L10" i="5" s="1"/>
  <c r="F27" i="4"/>
  <c r="E27" i="4"/>
  <c r="N152" i="3"/>
  <c r="L152" i="3"/>
  <c r="K152" i="3"/>
  <c r="J152" i="3"/>
  <c r="I152" i="3"/>
  <c r="H152" i="3"/>
  <c r="G152" i="3"/>
  <c r="F152" i="3"/>
  <c r="H10" i="2" l="1"/>
  <c r="K10" i="2"/>
  <c r="G10" i="2"/>
  <c r="J9" i="2"/>
  <c r="J10" i="2" s="1"/>
  <c r="I9" i="2"/>
  <c r="L9" i="2" s="1"/>
  <c r="O134" i="1"/>
  <c r="M134" i="1"/>
  <c r="L134" i="1"/>
  <c r="K134" i="1"/>
  <c r="J134" i="1"/>
  <c r="I134" i="1"/>
  <c r="H134" i="1"/>
  <c r="G134" i="1"/>
  <c r="G27" i="4" l="1"/>
  <c r="M9" i="2"/>
  <c r="I10" i="2"/>
  <c r="M10" i="2" l="1"/>
  <c r="L10" i="2"/>
</calcChain>
</file>

<file path=xl/sharedStrings.xml><?xml version="1.0" encoding="utf-8"?>
<sst xmlns="http://schemas.openxmlformats.org/spreadsheetml/2006/main" count="1834" uniqueCount="627">
  <si>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</si>
  <si>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</si>
  <si>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</si>
  <si>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</si>
  <si>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</si>
  <si>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</si>
  <si>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</si>
  <si>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</si>
  <si>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</si>
  <si>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</si>
  <si>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</si>
  <si>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</si>
  <si>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</si>
  <si>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</si>
  <si>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</si>
  <si>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</si>
  <si>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</si>
  <si>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</si>
  <si>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</si>
  <si>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</si>
  <si>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</si>
  <si>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</si>
  <si>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</si>
  <si>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</si>
  <si>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</si>
  <si>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</si>
  <si>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</si>
  <si>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</si>
  <si>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</si>
  <si>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</si>
  <si>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</si>
  <si>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</si>
  <si>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</si>
  <si>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</si>
  <si>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</si>
  <si>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</si>
  <si>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</si>
  <si>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</si>
  <si>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</si>
  <si>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</si>
  <si>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</si>
  <si>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</si>
  <si>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</si>
  <si>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</si>
  <si>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</si>
  <si>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</si>
  <si>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</si>
  <si>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</si>
  <si>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</si>
  <si>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ROSANGELA MAÑON PIÑA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</si>
  <si>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</si>
  <si>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</si>
  <si>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</si>
  <si>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</si>
  <si>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</si>
  <si>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</si>
  <si>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</si>
  <si>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</si>
  <si>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</si>
  <si>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</si>
  <si>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PAOLA MARINA DE LEON ESTRELLA</t>
  </si>
  <si>
    <t>PARALEGAL</t>
  </si>
  <si>
    <t>00000018</t>
  </si>
  <si>
    <t>JUAN MARTINEZ RECIO</t>
  </si>
  <si>
    <t>DEPARTAMENTO TECNOLOGIAS DE LA INFORMACION Y COMUNICACION-DGCP</t>
  </si>
  <si>
    <t>ENCARGADO DEPTO. TECNOLOGIA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</si>
  <si>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</si>
  <si>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</si>
  <si>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</si>
  <si>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</si>
  <si>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</si>
  <si>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</si>
  <si>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</si>
  <si>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</si>
  <si>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</si>
  <si>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</si>
  <si>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</si>
  <si>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</si>
  <si>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EDUARDO MELO CORDERO</t>
  </si>
  <si>
    <t>DESARROLLADOR WEB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</si>
  <si>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</si>
  <si>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</si>
  <si>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</si>
  <si>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</si>
  <si>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</si>
  <si>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</si>
  <si>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</si>
  <si>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</si>
  <si>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</si>
  <si>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</si>
  <si>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</si>
  <si>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</si>
  <si>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</si>
  <si>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</si>
  <si>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</si>
  <si>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</si>
  <si>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</si>
  <si>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OSCAR ENRIQUE MEDINA ROMERO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</si>
  <si>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</si>
  <si>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</si>
  <si>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</si>
  <si>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</si>
  <si>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</si>
  <si>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</si>
  <si>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</si>
  <si>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</si>
  <si>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GLOSARIO ROSALIA ARIAS LUCIANO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</si>
  <si>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</si>
  <si>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</si>
  <si>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</si>
  <si>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</si>
  <si>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</si>
  <si>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</si>
  <si>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</si>
  <si>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</si>
  <si>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</si>
  <si>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</si>
  <si>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</si>
  <si>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</si>
  <si>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</si>
  <si>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</si>
  <si>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</si>
  <si>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</si>
  <si>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</si>
  <si>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</si>
  <si>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</si>
  <si>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</si>
  <si>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</si>
  <si>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</si>
  <si>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</si>
  <si>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</si>
  <si>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</si>
  <si>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</si>
  <si>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SAULY ELISA MENDOZA POLANCO</t>
  </si>
  <si>
    <t>COORDINADOR (A)  DE PROYECTO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</si>
  <si>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</si>
  <si>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</si>
  <si>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</si>
  <si>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</si>
  <si>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</si>
  <si>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</si>
  <si>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</si>
  <si>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</si>
  <si>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</si>
  <si>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</si>
  <si>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</si>
  <si>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</si>
  <si>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</si>
  <si>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</si>
  <si>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</si>
  <si>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</si>
  <si>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</si>
  <si>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</si>
  <si>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</si>
  <si>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</si>
  <si>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</si>
  <si>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</si>
  <si>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</si>
  <si>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</si>
  <si>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</si>
  <si>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</si>
  <si>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</si>
  <si>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</si>
  <si>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</si>
  <si>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</si>
  <si>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</si>
  <si>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</si>
  <si>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</si>
  <si>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</si>
  <si>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</si>
  <si>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</si>
  <si>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</si>
  <si>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</si>
  <si>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</si>
  <si>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</si>
  <si>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</si>
  <si>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</si>
  <si>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</si>
  <si>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</si>
  <si>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</si>
  <si>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</si>
  <si>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</si>
  <si>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</si>
  <si>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</si>
  <si>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</si>
  <si>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</si>
  <si>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</si>
  <si>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</si>
  <si>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</si>
  <si>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</si>
  <si>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</si>
  <si>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</si>
  <si>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</si>
  <si>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</si>
  <si>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DIANA LOUIS CESPEDES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</si>
  <si>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</si>
  <si>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</si>
  <si>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</si>
  <si>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</si>
  <si>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</si>
  <si>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</si>
  <si>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</si>
  <si>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</si>
  <si>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</si>
  <si>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</si>
  <si>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</si>
  <si>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</si>
  <si>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</si>
  <si>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</si>
  <si>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</si>
  <si>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</si>
  <si>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</si>
  <si>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</si>
  <si>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</si>
  <si>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</si>
  <si>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</si>
  <si>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</si>
  <si>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</si>
  <si>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</si>
  <si>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</si>
  <si>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01/09/022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</si>
  <si>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</si>
  <si>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</si>
  <si>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</si>
  <si>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</si>
  <si>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</si>
  <si>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</si>
  <si>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</si>
  <si>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</si>
  <si>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</si>
  <si>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</si>
  <si>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</si>
  <si>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</si>
  <si>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</si>
  <si>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</si>
  <si>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</si>
  <si>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</si>
  <si>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</si>
  <si>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</si>
  <si>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</si>
  <si>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</si>
  <si>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</si>
  <si>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</si>
  <si>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</si>
  <si>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</si>
  <si>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</si>
  <si>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</si>
  <si>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</si>
  <si>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</si>
  <si>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</si>
  <si>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</si>
  <si>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</si>
  <si>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</si>
  <si>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</si>
  <si>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</si>
  <si>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</si>
  <si>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</si>
  <si>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</si>
  <si>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</si>
  <si>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</si>
  <si>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ROSAURA MARIS DE LA CRUZ DE LOS SAN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</si>
  <si>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</si>
  <si>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</si>
  <si>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</si>
  <si>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</si>
  <si>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</si>
  <si>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</si>
  <si>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</si>
  <si>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JUAN JOSE TAVAREZ ADAMES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</si>
  <si>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</si>
  <si>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</si>
  <si>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</si>
  <si>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</si>
  <si>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</si>
  <si>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</si>
  <si>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</si>
  <si>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</si>
  <si>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</si>
  <si>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</si>
  <si>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</si>
  <si>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</si>
  <si>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</si>
  <si>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</si>
  <si>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ANGEL DAVID NIVAR VALERA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</si>
  <si>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</si>
  <si>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</si>
  <si>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</si>
  <si>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</si>
  <si>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</si>
  <si>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</si>
  <si>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</si>
  <si>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</si>
  <si>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</si>
  <si>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</si>
  <si>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</si>
  <si>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</si>
  <si>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</si>
  <si>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</si>
  <si>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</si>
  <si>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</si>
  <si>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</si>
  <si>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</si>
  <si>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</si>
  <si>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</si>
  <si>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</si>
  <si>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</si>
  <si>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</si>
  <si>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</si>
  <si>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ABEL DE JESUS VASQUEZ JIMENEZ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</si>
  <si>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</si>
  <si>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</si>
  <si>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</si>
  <si>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</si>
  <si>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</si>
  <si>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</si>
  <si>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</si>
  <si>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</si>
  <si>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</si>
  <si>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</si>
  <si>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</si>
  <si>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CARRERA</t>
  </si>
  <si>
    <t xml:space="preserve">YANINA DE LA ROSA RAMIREZ </t>
  </si>
  <si>
    <t xml:space="preserve">ANALISTA DE COMPRAS Y CONTRAT 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</si>
  <si>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</si>
  <si>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</si>
  <si>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</si>
  <si>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</si>
  <si>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</si>
  <si>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</si>
  <si>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</si>
  <si>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</si>
  <si>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</si>
  <si>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</si>
  <si>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</si>
  <si>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</si>
  <si>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</si>
  <si>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</si>
  <si>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</si>
  <si>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</si>
  <si>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</si>
  <si>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</si>
  <si>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</si>
  <si>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</si>
  <si>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</si>
  <si>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</si>
  <si>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</si>
  <si>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</si>
  <si>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</si>
  <si>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</si>
  <si>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</si>
  <si>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</si>
  <si>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</si>
  <si>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</si>
  <si>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</si>
  <si>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</si>
  <si>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</si>
  <si>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</si>
  <si>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</si>
  <si>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</si>
  <si>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</si>
  <si>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</si>
  <si>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</si>
  <si>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</si>
  <si>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JIREH DE JESUS ROSARIO  MEJIA</t>
  </si>
  <si>
    <t>SECRETARIA</t>
  </si>
  <si>
    <t>EDIMIG ALTAGRACIA BOBADILLA LUCIANO</t>
  </si>
  <si>
    <t>JOSE CASTILLO SANCHEZ</t>
  </si>
  <si>
    <t>CHOFER</t>
  </si>
  <si>
    <t>BETHANIA ANTONIA VALERIO CRUZ</t>
  </si>
  <si>
    <t>REDACTOR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</si>
  <si>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</si>
  <si>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</si>
  <si>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</si>
  <si>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</si>
  <si>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</si>
  <si>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</si>
  <si>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</si>
  <si>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</si>
  <si>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</si>
  <si>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</si>
  <si>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</si>
  <si>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</si>
  <si>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</si>
  <si>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</si>
  <si>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</si>
  <si>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</si>
  <si>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</si>
  <si>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</si>
  <si>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</si>
  <si>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</si>
  <si>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</si>
  <si>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</si>
  <si>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</si>
  <si>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</si>
  <si>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</si>
  <si>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</si>
  <si>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</si>
  <si>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</si>
  <si>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</si>
  <si>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</si>
  <si>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</si>
  <si>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</si>
  <si>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</si>
  <si>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</si>
  <si>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</si>
  <si>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</si>
  <si>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</si>
  <si>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</si>
  <si>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</si>
  <si>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</si>
  <si>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</si>
  <si>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</si>
  <si>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</si>
  <si>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OMAR ERNESTO BAUTISTA ALCANTARA</t>
  </si>
  <si>
    <t>AUXILIAR SERVICIOS GENERALES</t>
  </si>
  <si>
    <t>DOMINGO MAIRENI SOLIS GOMEZ</t>
  </si>
  <si>
    <t>AYUDANTE DE MANTENIMIENTO</t>
  </si>
  <si>
    <t>FERNANDO FIGUEREO URBAEZ</t>
  </si>
  <si>
    <t>ANDRES NOLBERTO CUELLO LUNA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</si>
  <si>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</si>
  <si>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</si>
  <si>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</si>
  <si>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</si>
  <si>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</si>
  <si>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</si>
  <si>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</si>
  <si>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</si>
  <si>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</si>
  <si>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</si>
  <si>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</si>
  <si>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</si>
  <si>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</si>
  <si>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</si>
  <si>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</si>
  <si>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</si>
  <si>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</si>
  <si>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</si>
  <si>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</si>
  <si>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</si>
  <si>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</si>
  <si>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</si>
  <si>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</si>
  <si>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</si>
  <si>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</si>
  <si>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JAVIER VASQUEZ</t>
  </si>
  <si>
    <t>TECNICO EN ARCHIVO Y CORRESPO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</si>
  <si>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</si>
  <si>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</si>
  <si>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</si>
  <si>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</si>
  <si>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</si>
  <si>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</si>
  <si>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</si>
  <si>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</si>
  <si>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</si>
  <si>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</si>
  <si>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</si>
  <si>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</si>
  <si>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</si>
  <si>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</si>
  <si>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</si>
  <si>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JOHANNA ELIZABETH ALVAREZ GARCIA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</si>
  <si>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</si>
  <si>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</si>
  <si>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</si>
  <si>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</si>
  <si>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</si>
  <si>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</si>
  <si>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</si>
  <si>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</si>
  <si>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</si>
  <si>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</si>
  <si>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</si>
  <si>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</si>
  <si>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ASISTENTE EJECUTIVA</t>
  </si>
  <si>
    <t>CAROLIN MIRIANNY MORETA PEÑA</t>
  </si>
  <si>
    <t>MICHAEL JAVIER MOTA</t>
  </si>
  <si>
    <t>DIVISION DE DESARROLLO E IMPLEMENTACION DE SISTEMAS-DGCP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</si>
  <si>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</si>
  <si>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</si>
  <si>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</si>
  <si>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</si>
  <si>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</si>
  <si>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RICHARD FEDERICO MENDOZA VALENZUELA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</si>
  <si>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</si>
  <si>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</si>
  <si>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</si>
  <si>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</si>
  <si>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</si>
  <si>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</si>
  <si>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</si>
  <si>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</si>
  <si>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</si>
  <si>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</si>
  <si>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</si>
  <si>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</si>
  <si>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 xml:space="preserve"> 01 /06/ 018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</si>
  <si>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</si>
  <si>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</si>
  <si>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</si>
  <si>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</si>
  <si>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</si>
  <si>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</si>
  <si>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</si>
  <si>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</si>
  <si>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</si>
  <si>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WILCADY DUME BAEZ</t>
  </si>
  <si>
    <t>DIR. SERVICIOS A USUARIOS SNC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</si>
  <si>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</si>
  <si>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</si>
  <si>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</si>
  <si>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</si>
  <si>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</si>
  <si>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</si>
  <si>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JULISSA MARÍA TAVERAS GARCIA</t>
  </si>
  <si>
    <t>RECEPCIONISTA</t>
  </si>
  <si>
    <t>GINO MAURIZIO ARMANDI ELBA</t>
  </si>
  <si>
    <t>ENC. DPTO. GESTION DE PROVEED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</si>
  <si>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</si>
  <si>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</si>
  <si>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</si>
  <si>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</si>
  <si>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</si>
  <si>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</si>
  <si>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</si>
  <si>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</si>
  <si>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</si>
  <si>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</si>
  <si>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</si>
  <si>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</si>
  <si>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</si>
  <si>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</si>
  <si>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</si>
  <si>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</si>
  <si>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</si>
  <si>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</si>
  <si>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</si>
  <si>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</si>
  <si>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</si>
  <si>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</si>
  <si>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</si>
  <si>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</si>
  <si>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</si>
  <si>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</si>
  <si>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</si>
  <si>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</si>
  <si>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</si>
  <si>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</si>
  <si>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</si>
  <si>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</si>
  <si>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</si>
  <si>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</si>
  <si>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</si>
  <si>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</si>
  <si>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</si>
  <si>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</si>
  <si>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</si>
  <si>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</si>
  <si>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</si>
  <si>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</si>
  <si>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</si>
  <si>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</si>
  <si>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</si>
  <si>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</si>
  <si>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</si>
  <si>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Seguro 
de Pensión 
(2.87%) 
 (2*)</t>
  </si>
  <si>
    <t>ALEIDA GEOMAR BATISTA VENTURA</t>
  </si>
  <si>
    <t>ENC. DPTO. ASIST. TECNICA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</si>
  <si>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</si>
  <si>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</si>
  <si>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</si>
  <si>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</si>
  <si>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</si>
  <si>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</si>
  <si>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</si>
  <si>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</si>
  <si>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</si>
  <si>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</si>
  <si>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</si>
  <si>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</si>
  <si>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</si>
  <si>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</si>
  <si>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</si>
  <si>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</si>
  <si>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</si>
  <si>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</si>
  <si>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</si>
  <si>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</si>
  <si>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</si>
  <si>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</si>
  <si>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</si>
  <si>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</si>
  <si>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</si>
  <si>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</si>
  <si>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</si>
  <si>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</si>
  <si>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</si>
  <si>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</si>
  <si>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</si>
  <si>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</si>
  <si>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</si>
  <si>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</si>
  <si>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</si>
  <si>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</si>
  <si>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</si>
  <si>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</si>
  <si>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</si>
  <si>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COMPENSACIÓN DE MILITARES JULIO 2022</t>
  </si>
  <si>
    <t>PAGO SUELDOS EMPLEADOS EN TRAMITE DE PENSION JULIO 2022</t>
  </si>
  <si>
    <t>PAGO SUELDOS EMPLEADOS EN PERIODO PROBATORIO JULIO 2022</t>
  </si>
  <si>
    <t>PAGO SUELDOS EMPLEADOS TEMPORALES JULIO 2022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</si>
  <si>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</si>
  <si>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</si>
  <si>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</si>
  <si>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</si>
  <si>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</si>
  <si>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</si>
  <si>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PAGO SUELDOS PERSONAL FIJO JULIO 2022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</si>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</sst>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</font>
    <font>
      <sz val="16"/>
      <color theme="1"/>
      <name val="Calibri"/>
      <scheme val="minor"/>
    </font>
    <font>
      <sz val="16"/>
      <color theme="1"/>
      <name val="Calibri"/>
    </font>
    <font>
      <sz val="14"/>
      <color theme="1"/>
      <name val="Calibri"/>
      <scheme val="minor"/>
    </font>
    <font>
      <sz val="14"/>
      <name val="Calibri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22">
    <xf numFmtId="0" fontId="0" fillId="0" borderId="0" xfId="0"/>
    <xf numFmtId="0" fontId="4" fillId="0" borderId="3" xfId="0" applyFont="1" applyBorder="1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4" fontId="0" fillId="3" borderId="9" xfId="0" applyNumberFormat="1" applyFill="1" applyBorder="1"/>
    <xf numFmtId="0" fontId="0" fillId="3" borderId="11" xfId="0" applyFill="1" applyBorder="1"/>
    <xf numFmtId="164" fontId="19" fillId="0" borderId="5" xfId="0" applyNumberFormat="1" applyFont="1" applyFill="1" applyBorder="1" applyAlignment="1">
      <alignment horizontal="center"/>
    </xf>
    <xf numFmtId="0" fontId="4" fillId="0" borderId="16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5" xfId="0" applyFont="1" applyBorder="1"/>
    <xf numFmtId="4" fontId="4" fillId="0" borderId="7" xfId="0" applyNumberFormat="1" applyFont="1" applyBorder="1"/>
    <xf numFmtId="4" fontId="20" fillId="0" borderId="5" xfId="0" applyNumberFormat="1" applyFont="1" applyBorder="1" applyAlignment="1">
      <alignment horizontal="left" wrapText="1"/>
    </xf>
    <xf numFmtId="4" fontId="20" fillId="0" borderId="7" xfId="0" applyNumberFormat="1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49" fontId="24" fillId="0" borderId="4" xfId="2" applyNumberFormat="1" applyFont="1" applyFill="1" applyBorder="1" applyAlignment="1">
      <alignment horizontal="left" vertical="center"/>
    </xf>
    <xf numFmtId="0" fontId="25" fillId="0" borderId="15" xfId="0" applyFont="1" applyBorder="1"/>
    <xf numFmtId="0" fontId="25" fillId="0" borderId="5" xfId="0" applyFont="1" applyBorder="1"/>
    <xf numFmtId="43" fontId="25" fillId="0" borderId="4" xfId="1" applyFont="1" applyFill="1" applyBorder="1" applyAlignment="1">
      <alignment horizontal="center"/>
    </xf>
    <xf numFmtId="43" fontId="25" fillId="0" borderId="4" xfId="1" applyFont="1" applyBorder="1"/>
    <xf numFmtId="49" fontId="25" fillId="0" borderId="4" xfId="0" applyNumberFormat="1" applyFont="1" applyFill="1" applyBorder="1" applyAlignment="1">
      <alignment horizontal="left" vertical="center"/>
    </xf>
    <xf numFmtId="4" fontId="25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5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7" fillId="0" borderId="15" xfId="0" applyFont="1" applyBorder="1"/>
    <xf numFmtId="0" fontId="27" fillId="0" borderId="5" xfId="0" applyFont="1" applyBorder="1"/>
    <xf numFmtId="164" fontId="27" fillId="0" borderId="4" xfId="0" applyNumberFormat="1" applyFont="1" applyFill="1" applyBorder="1" applyAlignment="1">
      <alignment horizontal="center" vertical="center"/>
    </xf>
    <xf numFmtId="43" fontId="27" fillId="0" borderId="4" xfId="1" applyFont="1" applyFill="1" applyBorder="1" applyAlignment="1">
      <alignment horizontal="center"/>
    </xf>
    <xf numFmtId="43" fontId="27" fillId="0" borderId="4" xfId="1" applyFont="1" applyBorder="1"/>
    <xf numFmtId="49" fontId="27" fillId="0" borderId="4" xfId="0" applyNumberFormat="1" applyFont="1" applyFill="1" applyBorder="1" applyAlignment="1">
      <alignment horizontal="left" vertical="center"/>
    </xf>
    <xf numFmtId="4" fontId="27" fillId="0" borderId="4" xfId="0" applyNumberFormat="1" applyFont="1" applyBorder="1" applyAlignment="1">
      <alignment horizontal="center"/>
    </xf>
    <xf numFmtId="0" fontId="29" fillId="3" borderId="5" xfId="0" applyNumberFormat="1" applyFont="1" applyFill="1" applyBorder="1" applyAlignment="1" applyProtection="1">
      <alignment horizontal="left" vertical="center"/>
    </xf>
    <xf numFmtId="0" fontId="30" fillId="3" borderId="5" xfId="0" applyFont="1" applyFill="1" applyBorder="1"/>
    <xf numFmtId="0" fontId="30" fillId="3" borderId="10" xfId="0" applyFont="1" applyFill="1" applyBorder="1"/>
    <xf numFmtId="43" fontId="31" fillId="3" borderId="10" xfId="0" applyNumberFormat="1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43" fontId="23" fillId="0" borderId="5" xfId="1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43" fontId="28" fillId="0" borderId="5" xfId="1" applyFont="1" applyFill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164" fontId="33" fillId="0" borderId="5" xfId="0" applyNumberFormat="1" applyFont="1" applyFill="1" applyBorder="1" applyAlignment="1">
      <alignment horizontal="left" vertical="center"/>
    </xf>
    <xf numFmtId="43" fontId="4" fillId="0" borderId="5" xfId="1" applyFont="1" applyBorder="1"/>
    <xf numFmtId="0" fontId="4" fillId="0" borderId="5" xfId="0" applyFont="1" applyFill="1" applyBorder="1"/>
    <xf numFmtId="4" fontId="4" fillId="0" borderId="5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Fill="1"/>
    <xf numFmtId="164" fontId="33" fillId="0" borderId="5" xfId="0" applyNumberFormat="1" applyFont="1" applyFill="1" applyBorder="1" applyAlignment="1">
      <alignment horizontal="left"/>
    </xf>
    <xf numFmtId="0" fontId="32" fillId="0" borderId="5" xfId="0" applyFont="1" applyFill="1" applyBorder="1"/>
    <xf numFmtId="4" fontId="32" fillId="0" borderId="5" xfId="0" applyNumberFormat="1" applyFont="1" applyFill="1" applyBorder="1"/>
    <xf numFmtId="4" fontId="0" fillId="0" borderId="0" xfId="0" applyNumberFormat="1" applyFill="1"/>
    <xf numFmtId="0" fontId="32" fillId="0" borderId="5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4" fillId="0" borderId="0" xfId="0" applyFont="1"/>
    <xf numFmtId="4" fontId="4" fillId="0" borderId="7" xfId="0" applyNumberFormat="1" applyFont="1" applyFill="1" applyBorder="1"/>
    <xf numFmtId="0" fontId="22" fillId="4" borderId="8" xfId="0" applyFont="1" applyFill="1" applyBorder="1"/>
    <xf numFmtId="0" fontId="22" fillId="4" borderId="9" xfId="0" applyFont="1" applyFill="1" applyBorder="1" applyAlignment="1">
      <alignment horizontal="center"/>
    </xf>
    <xf numFmtId="0" fontId="22" fillId="4" borderId="9" xfId="0" applyFont="1" applyFill="1" applyBorder="1"/>
    <xf numFmtId="4" fontId="22" fillId="4" borderId="9" xfId="0" applyNumberFormat="1" applyFont="1" applyFill="1" applyBorder="1"/>
    <xf numFmtId="4" fontId="34" fillId="4" borderId="9" xfId="0" applyNumberFormat="1" applyFont="1" applyFill="1" applyBorder="1"/>
    <xf numFmtId="0" fontId="22" fillId="4" borderId="11" xfId="0" applyFont="1" applyFill="1" applyBorder="1"/>
    <xf numFmtId="0" fontId="3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45"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2462893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6186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3108416</xdr:colOff>
      <xdr:row>5</xdr:row>
      <xdr:rowOff>86631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66776" y="54428"/>
          <a:ext cx="2122715" cy="13276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6</xdr:row>
      <xdr:rowOff>419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52" totalsRowCount="1" headerRowDxfId="144" dataDxfId="142" totalsRowDxfId="140" headerRowBorderDxfId="143" tableBorderDxfId="141" totalsRowBorderDxfId="139">
  <autoFilter ref="A7:N151"/>
  <tableColumns count="14">
    <tableColumn id="16" name="No." totalsRowDxfId="138"/>
    <tableColumn id="1" name="Empleado" totalsRowLabel="TOTAL GENERAL" totalsRowDxfId="137"/>
    <tableColumn id="2" name="Departamento" totalsRowDxfId="136"/>
    <tableColumn id="3" name="Cargo" totalsRowDxfId="135"/>
    <tableColumn id="4" name="Fecha _x000a_de_x000a_ Ingreso" totalsRowDxfId="134"/>
    <tableColumn id="5" name="Sueldo Bruto_x000a_(RD$)" totalsRowFunction="sum" totalsRowDxfId="133"/>
    <tableColumn id="9" name="ISR_x000a_(Ley 11-92)_x000a_(1*)" totalsRowFunction="sum" totalsRowDxfId="132"/>
    <tableColumn id="8" name="Seguro _x000a_de Pensión _x000a_(2.87%) _x000a_ (2*)" totalsRowFunction="sum" totalsRowDxfId="131"/>
    <tableColumn id="10" name="Seguro _x000a_de Salud (3.04%)_x000a_ (3*)" totalsRowFunction="sum" totalsRowDxfId="130"/>
    <tableColumn id="11" name="Otros _x000a_Descuentos" totalsRowFunction="sum" totalsRowDxfId="129"/>
    <tableColumn id="12" name="Total _x000a_de _x000a_Descuento" totalsRowFunction="sum" totalsRowDxfId="128"/>
    <tableColumn id="13" name="Neto" totalsRowFunction="sum" totalsRowDxfId="127"/>
    <tableColumn id="14" name="Tipo _x000a_de Empleado" totalsRowDxfId="126"/>
    <tableColumn id="15" name="sexo" totalsRowFunction="count" totalsRowDxfId="12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34" totalsRowCount="1" headerRowDxfId="124" dataDxfId="122" totalsRowDxfId="120" headerRowBorderDxfId="123" tableBorderDxfId="121" totalsRowBorderDxfId="119">
  <autoFilter ref="A7:O133"/>
  <tableColumns count="15">
    <tableColumn id="1" name=" No." dataDxfId="118" totalsRowDxfId="14"/>
    <tableColumn id="2" name="Empleado" totalsRowLabel="TOTAL GENERAL" dataDxfId="117" totalsRowDxfId="13"/>
    <tableColumn id="3" name="Departamento" dataDxfId="116" totalsRowDxfId="12"/>
    <tableColumn id="4" name="Cargo" dataDxfId="115" totalsRowDxfId="11"/>
    <tableColumn id="5" name="Fecha de _x000a_inicio Temporalidad" dataDxfId="114" totalsRowDxfId="10"/>
    <tableColumn id="15" name="Fecha de finalización Temporalidad _x000a_" dataDxfId="113" totalsRowDxfId="9"/>
    <tableColumn id="6" name="Sueldo Bruto_x000a_(RD$)" totalsRowFunction="sum" dataDxfId="112" totalsRowDxfId="8"/>
    <tableColumn id="8" name="ISR_x000a_(Ley 11-92)_x000a_(1*)" totalsRowFunction="sum" dataDxfId="111" totalsRowDxfId="7"/>
    <tableColumn id="7" name="Seguro _x000a_de Pensión _x000a_(2.87%)  _x000a_(2*)" totalsRowFunction="sum" dataDxfId="110" totalsRowDxfId="6"/>
    <tableColumn id="9" name="Seguro _x000a_de Salud _x000a_(3.04%)_x000a_ (3*)" totalsRowFunction="sum" dataDxfId="109" totalsRowDxfId="5"/>
    <tableColumn id="10" name="Otros_x000a_ Descuentos" totalsRowFunction="sum" dataDxfId="108" totalsRowDxfId="4"/>
    <tableColumn id="11" name="Total de _x000a_Descuentos" totalsRowFunction="sum" dataDxfId="107" totalsRowDxfId="3"/>
    <tableColumn id="12" name="Sueldo_x000a_Neto_x000a_(RD$)" totalsRowFunction="sum" dataDxfId="106" totalsRowDxfId="2"/>
    <tableColumn id="13" name="Tipo de empleado" dataDxfId="105" totalsRowDxfId="1"/>
    <tableColumn id="14" name="sexo" totalsRowFunction="count" dataDxfId="104" totalsRowDxfId="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103" dataDxfId="101" totalsRowDxfId="99" headerRowBorderDxfId="102" tableBorderDxfId="100">
  <autoFilter ref="A8:O9"/>
  <tableColumns count="15">
    <tableColumn id="1" name=" No." dataDxfId="98" totalsRowDxfId="43" dataCellStyle="Normal 3"/>
    <tableColumn id="2" name="Empleado" totalsRowLabel="TOTAL GENERAL" dataDxfId="97" totalsRowDxfId="42"/>
    <tableColumn id="3" name="Departamento" dataDxfId="96" totalsRowDxfId="41"/>
    <tableColumn id="4" name="Cargo" dataDxfId="95" totalsRowDxfId="40"/>
    <tableColumn id="5" name="Fecha de _x000a_inicio peiodo de prueba" dataDxfId="94" totalsRowDxfId="39"/>
    <tableColumn id="6" name="Fecha de _x000a_Termino de periodo de prueba " dataDxfId="93" totalsRowDxfId="38"/>
    <tableColumn id="7" name="Sueldo Bruto_x000a_(RD$)" totalsRowFunction="sum" dataDxfId="92" totalsRowDxfId="37" dataCellStyle="Millares"/>
    <tableColumn id="8" name="ISR_x000a_(Ley 11-92)_x000a_(1*)" totalsRowFunction="sum" dataDxfId="91" totalsRowDxfId="36" dataCellStyle="Millares"/>
    <tableColumn id="9" name="Seguro _x000a_de Pensión _x000a_(2.87%)  _x000a_(2*)" totalsRowFunction="sum" dataDxfId="90" totalsRowDxfId="35" dataCellStyle="Millares">
      <calculatedColumnFormula>+G9*0.0287</calculatedColumnFormula>
    </tableColumn>
    <tableColumn id="10" name="Seguro _x000a_de Salud _x000a_(3.04%)_x000a_ (3*)" totalsRowFunction="sum" dataDxfId="89" totalsRowDxfId="34" dataCellStyle="Millares">
      <calculatedColumnFormula>+G9*0.0304</calculatedColumnFormula>
    </tableColumn>
    <tableColumn id="11" name="Otros_x000a_ Descuentos" totalsRowFunction="sum" dataDxfId="88" totalsRowDxfId="33" dataCellStyle="Millares"/>
    <tableColumn id="12" name="Total de _x000a_Descuentos" totalsRowFunction="sum" dataDxfId="87" totalsRowDxfId="32" dataCellStyle="Millares">
      <calculatedColumnFormula>SUM(H9:K9)</calculatedColumnFormula>
    </tableColumn>
    <tableColumn id="13" name="Sueldo_x000a_Neto_x000a_(RD$)" totalsRowFunction="sum" dataDxfId="86" totalsRowDxfId="31" dataCellStyle="Millares">
      <calculatedColumnFormula>+G9-L9</calculatedColumnFormula>
    </tableColumn>
    <tableColumn id="14" name="Tipo de empleado" dataDxfId="85" totalsRowDxfId="30"/>
    <tableColumn id="15" name="sexo" dataDxfId="84" totalsRowDxfId="29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N10" totalsRowCount="1" headerRowDxfId="83" dataDxfId="81" totalsRowDxfId="79" headerRowBorderDxfId="82" tableBorderDxfId="80">
  <autoFilter ref="A8:N9"/>
  <tableColumns count="14">
    <tableColumn id="1" name=" No." dataDxfId="78" totalsRowDxfId="28" dataCellStyle="Normal 3"/>
    <tableColumn id="2" name="Empleado" totalsRowLabel="TOTAL GENERAL" dataDxfId="77" totalsRowDxfId="27"/>
    <tableColumn id="3" name="Departamento" dataDxfId="76" totalsRowDxfId="26"/>
    <tableColumn id="4" name="Cargo" dataDxfId="75" totalsRowDxfId="25"/>
    <tableColumn id="5" name="Fecha de _x000a_inicio Ingreso" dataDxfId="74" totalsRowDxfId="24"/>
    <tableColumn id="7" name="Sueldo Bruto_x000a_(RD$)" totalsRowFunction="sum" dataDxfId="73" totalsRowDxfId="23" dataCellStyle="Millares"/>
    <tableColumn id="8" name="ISR_x000a_(Ley 11-92)_x000a_(1*)" totalsRowFunction="sum" dataDxfId="72" totalsRowDxfId="22" dataCellStyle="Millares"/>
    <tableColumn id="9" name="Seguro _x000a_de Pensión _x000a_(2.87%)  _x000a_(2*)" totalsRowFunction="sum" dataDxfId="71" totalsRowDxfId="21" dataCellStyle="Millares">
      <calculatedColumnFormula>+F9*0.0287</calculatedColumnFormula>
    </tableColumn>
    <tableColumn id="10" name="Seguro _x000a_de Salud _x000a_(3.04%)_x000a_ (3*)" totalsRowFunction="sum" dataDxfId="70" totalsRowDxfId="20" dataCellStyle="Millares">
      <calculatedColumnFormula>+F9*0.0304</calculatedColumnFormula>
    </tableColumn>
    <tableColumn id="11" name="Otros_x000a_ Descuentos" totalsRowFunction="sum" dataDxfId="69" totalsRowDxfId="19" dataCellStyle="Millares"/>
    <tableColumn id="12" name="Total de _x000a_Descuentos" totalsRowFunction="sum" dataDxfId="68" totalsRowDxfId="18" dataCellStyle="Millares">
      <calculatedColumnFormula>SUM(G9:J9)</calculatedColumnFormula>
    </tableColumn>
    <tableColumn id="13" name="Sueldo_x000a_Neto_x000a_(RD$)" totalsRowFunction="sum" dataDxfId="67" totalsRowDxfId="17" dataCellStyle="Millares">
      <calculatedColumnFormula>+F9-K9</calculatedColumnFormula>
    </tableColumn>
    <tableColumn id="14" name="Tipo de _x000a_empleado" dataDxfId="66" totalsRowDxfId="16"/>
    <tableColumn id="15" name="sexo" dataDxfId="65" totalsRowDxfId="1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64" dataDxfId="62" totalsRowDxfId="60" headerRowBorderDxfId="63" tableBorderDxfId="61">
  <autoFilter ref="A8:H26"/>
  <tableColumns count="8">
    <tableColumn id="2" name="Empleado" totalsRowLabel="TOTAL GENERAL" dataDxfId="59" totalsRowDxfId="58"/>
    <tableColumn id="1" name="Rango" dataDxfId="57" totalsRowDxfId="56"/>
    <tableColumn id="3" name="Departamento" dataDxfId="55" totalsRowDxfId="54"/>
    <tableColumn id="4" name="Cargo" dataDxfId="53" totalsRowDxfId="52"/>
    <tableColumn id="7" name="Sueldo Bruto_x000a_(RD$)" totalsRowFunction="sum" dataDxfId="51" totalsRowDxfId="50" dataCellStyle="Millares"/>
    <tableColumn id="8" name="ISR_x000a_(Ley 11-92)_x000a_(1*)" totalsRowFunction="sum" dataDxfId="49" totalsRowDxfId="48" dataCellStyle="Millares"/>
    <tableColumn id="13" name="Sueldo_x000a_Neto_x000a_(RD$)" totalsRowFunction="sum" dataDxfId="47" totalsRowDxfId="46" dataCellStyle="Millares">
      <calculatedColumnFormula>+Tabla25[[#This Row],[Sueldo Bruto
(RD$)]]-Tabla25[[#This Row],[ISR
(Ley 11-92)
(1*)]]</calculatedColumnFormula>
    </tableColumn>
    <tableColumn id="15" name="sexo" dataDxfId="45" totalsRowDxfId="4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abSelected="1" zoomScale="55" zoomScaleNormal="55" workbookViewId="0">
      <selection activeCell="C4" sqref="C4"/>
    </sheetView>
  </sheetViews>
  <sheetFormatPr baseColWidth="10" defaultRowHeight="30" customHeight="1"/>
  <cols>
    <col min="1" max="1" width="15" customWidth="1"/>
    <col min="2" max="2" width="59.42578125" bestFit="1" customWidth="1"/>
    <col min="3" max="3" width="133.85546875" bestFit="1" customWidth="1"/>
    <col min="4" max="4" width="49.42578125" bestFit="1" customWidth="1"/>
    <col min="5" max="5" width="24.140625" customWidth="1"/>
    <col min="6" max="6" width="23.7109375" bestFit="1" customWidth="1"/>
    <col min="7" max="7" width="21" bestFit="1" customWidth="1"/>
    <col min="8" max="8" width="22.7109375" bestFit="1" customWidth="1"/>
    <col min="9" max="9" width="18.5703125" bestFit="1" customWidth="1"/>
    <col min="10" max="10" width="21.7109375" customWidth="1"/>
    <col min="11" max="12" width="21.140625" bestFit="1" customWidth="1"/>
    <col min="13" max="13" width="48.42578125" bestFit="1" customWidth="1"/>
    <col min="14" max="14" width="11.7109375" bestFit="1" customWidth="1"/>
  </cols>
  <sheetData>
    <row r="1" spans="1:15" ht="30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31"/>
    </row>
    <row r="2" spans="1:15" ht="30" customHeight="1">
      <c r="A2" s="121" t="s">
        <v>617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31"/>
    </row>
    <row r="6" spans="1:15" ht="30" customHeight="1" thickBot="1"/>
    <row r="7" spans="1:15" ht="61.5" customHeight="1" thickBot="1">
      <c r="A7" s="42" t="s">
        <v>538</v>
      </c>
      <c r="B7" s="42" t="s">
        <v>2</v>
      </c>
      <c r="C7" s="42" t="s">
        <v>3</v>
      </c>
      <c r="D7" s="42" t="s">
        <v>4</v>
      </c>
      <c r="E7" s="43" t="s">
        <v>330</v>
      </c>
      <c r="F7" s="43" t="s">
        <v>5</v>
      </c>
      <c r="G7" s="43" t="s">
        <v>6</v>
      </c>
      <c r="H7" s="43" t="s">
        <v>565</v>
      </c>
      <c r="I7" s="44" t="s">
        <v>331</v>
      </c>
      <c r="J7" s="45" t="s">
        <v>332</v>
      </c>
      <c r="K7" s="45" t="s">
        <v>333</v>
      </c>
      <c r="L7" s="46" t="s">
        <v>334</v>
      </c>
      <c r="M7" s="45" t="s">
        <v>335</v>
      </c>
      <c r="N7" s="47" t="s">
        <v>13</v>
      </c>
    </row>
    <row r="8" spans="1:15" ht="30" customHeight="1">
      <c r="A8" s="1" t="s">
        <v>14</v>
      </c>
      <c r="B8" s="34" t="s">
        <v>336</v>
      </c>
      <c r="C8" s="34" t="s">
        <v>16</v>
      </c>
      <c r="D8" s="34" t="s">
        <v>337</v>
      </c>
      <c r="E8" s="32">
        <v>44059</v>
      </c>
      <c r="F8" s="35">
        <v>285000</v>
      </c>
      <c r="G8" s="35">
        <v>56552.04</v>
      </c>
      <c r="H8" s="35">
        <v>8179.5</v>
      </c>
      <c r="I8" s="36">
        <v>4943.8</v>
      </c>
      <c r="J8" s="37">
        <v>25</v>
      </c>
      <c r="K8" s="36">
        <v>69700.34</v>
      </c>
      <c r="L8" s="36">
        <v>215299.66</v>
      </c>
      <c r="M8" s="36" t="s">
        <v>338</v>
      </c>
      <c r="N8" s="38" t="s">
        <v>35</v>
      </c>
    </row>
    <row r="9" spans="1:15" ht="30" customHeight="1">
      <c r="A9" s="28" t="s">
        <v>20</v>
      </c>
      <c r="B9" s="37" t="s">
        <v>339</v>
      </c>
      <c r="C9" s="37" t="s">
        <v>16</v>
      </c>
      <c r="D9" s="37" t="s">
        <v>340</v>
      </c>
      <c r="E9" s="27">
        <v>44060</v>
      </c>
      <c r="F9" s="36">
        <v>245000</v>
      </c>
      <c r="G9" s="36">
        <v>46839.040000000001</v>
      </c>
      <c r="H9" s="36">
        <v>7031.5</v>
      </c>
      <c r="I9" s="36">
        <v>4943.8</v>
      </c>
      <c r="J9" s="37">
        <v>25</v>
      </c>
      <c r="K9" s="36">
        <v>58839.34</v>
      </c>
      <c r="L9" s="36">
        <v>186160.66</v>
      </c>
      <c r="M9" s="36" t="s">
        <v>338</v>
      </c>
      <c r="N9" s="38" t="s">
        <v>19</v>
      </c>
    </row>
    <row r="10" spans="1:15" ht="30" customHeight="1">
      <c r="A10" s="28" t="s">
        <v>23</v>
      </c>
      <c r="B10" s="37" t="s">
        <v>341</v>
      </c>
      <c r="C10" s="37" t="s">
        <v>16</v>
      </c>
      <c r="D10" s="37" t="s">
        <v>340</v>
      </c>
      <c r="E10" s="27">
        <v>44060</v>
      </c>
      <c r="F10" s="36">
        <v>245000</v>
      </c>
      <c r="G10" s="36">
        <v>46501.51</v>
      </c>
      <c r="H10" s="36">
        <v>7031.5</v>
      </c>
      <c r="I10" s="36">
        <v>4943.8</v>
      </c>
      <c r="J10" s="36">
        <v>1375.12</v>
      </c>
      <c r="K10" s="36">
        <v>59851.93</v>
      </c>
      <c r="L10" s="36">
        <v>185148.07</v>
      </c>
      <c r="M10" s="36" t="s">
        <v>338</v>
      </c>
      <c r="N10" s="38" t="s">
        <v>19</v>
      </c>
    </row>
    <row r="11" spans="1:15" ht="30" customHeight="1">
      <c r="A11" s="28" t="s">
        <v>25</v>
      </c>
      <c r="B11" s="37" t="s">
        <v>342</v>
      </c>
      <c r="C11" s="37" t="s">
        <v>16</v>
      </c>
      <c r="D11" s="37" t="s">
        <v>343</v>
      </c>
      <c r="E11" s="27">
        <v>44206</v>
      </c>
      <c r="F11" s="36">
        <v>150000</v>
      </c>
      <c r="G11" s="37">
        <v>0</v>
      </c>
      <c r="H11" s="36">
        <v>4305</v>
      </c>
      <c r="I11" s="36">
        <v>4560</v>
      </c>
      <c r="J11" s="37">
        <v>25</v>
      </c>
      <c r="K11" s="36">
        <v>8890</v>
      </c>
      <c r="L11" s="36">
        <v>141110</v>
      </c>
      <c r="M11" s="36" t="s">
        <v>344</v>
      </c>
      <c r="N11" s="38" t="s">
        <v>35</v>
      </c>
    </row>
    <row r="12" spans="1:15" ht="30" customHeight="1">
      <c r="A12" s="28" t="s">
        <v>27</v>
      </c>
      <c r="B12" s="37" t="s">
        <v>345</v>
      </c>
      <c r="C12" s="37" t="s">
        <v>16</v>
      </c>
      <c r="D12" s="37" t="s">
        <v>343</v>
      </c>
      <c r="E12" s="27">
        <v>44685</v>
      </c>
      <c r="F12" s="36">
        <v>130000</v>
      </c>
      <c r="G12" s="36">
        <v>19162.12</v>
      </c>
      <c r="H12" s="36">
        <v>3731</v>
      </c>
      <c r="I12" s="36">
        <v>3952</v>
      </c>
      <c r="J12" s="37">
        <v>25</v>
      </c>
      <c r="K12" s="36">
        <v>26870.12</v>
      </c>
      <c r="L12" s="36">
        <v>103129.88</v>
      </c>
      <c r="M12" s="36" t="s">
        <v>344</v>
      </c>
      <c r="N12" s="38" t="s">
        <v>35</v>
      </c>
    </row>
    <row r="13" spans="1:15" ht="30" customHeight="1">
      <c r="A13" s="28" t="s">
        <v>29</v>
      </c>
      <c r="B13" s="37" t="s">
        <v>346</v>
      </c>
      <c r="C13" s="37" t="s">
        <v>16</v>
      </c>
      <c r="D13" s="37" t="s">
        <v>347</v>
      </c>
      <c r="E13" s="27">
        <v>44060</v>
      </c>
      <c r="F13" s="36">
        <v>150000</v>
      </c>
      <c r="G13" s="36">
        <v>23866.62</v>
      </c>
      <c r="H13" s="36">
        <v>4305</v>
      </c>
      <c r="I13" s="36">
        <v>4560</v>
      </c>
      <c r="J13" s="37">
        <v>25</v>
      </c>
      <c r="K13" s="36">
        <v>32756.62</v>
      </c>
      <c r="L13" s="36">
        <v>117243.38</v>
      </c>
      <c r="M13" s="36" t="s">
        <v>344</v>
      </c>
      <c r="N13" s="38" t="s">
        <v>35</v>
      </c>
    </row>
    <row r="14" spans="1:15" ht="30" customHeight="1">
      <c r="A14" s="28" t="s">
        <v>31</v>
      </c>
      <c r="B14" s="37" t="s">
        <v>348</v>
      </c>
      <c r="C14" s="37" t="s">
        <v>16</v>
      </c>
      <c r="D14" s="37" t="s">
        <v>349</v>
      </c>
      <c r="E14" s="27">
        <v>41205</v>
      </c>
      <c r="F14" s="36">
        <v>100000</v>
      </c>
      <c r="G14" s="36">
        <v>12105.37</v>
      </c>
      <c r="H14" s="36">
        <v>2870</v>
      </c>
      <c r="I14" s="36">
        <v>3040</v>
      </c>
      <c r="J14" s="36">
        <v>1125</v>
      </c>
      <c r="K14" s="36">
        <v>19140.37</v>
      </c>
      <c r="L14" s="36">
        <v>80859.63</v>
      </c>
      <c r="M14" s="36" t="s">
        <v>350</v>
      </c>
      <c r="N14" s="38" t="s">
        <v>19</v>
      </c>
    </row>
    <row r="15" spans="1:15" ht="30" customHeight="1">
      <c r="A15" s="28" t="s">
        <v>33</v>
      </c>
      <c r="B15" s="37" t="s">
        <v>351</v>
      </c>
      <c r="C15" s="37" t="s">
        <v>16</v>
      </c>
      <c r="D15" s="37" t="s">
        <v>352</v>
      </c>
      <c r="E15" s="27">
        <v>44060</v>
      </c>
      <c r="F15" s="36">
        <v>110000</v>
      </c>
      <c r="G15" s="36">
        <v>14457.62</v>
      </c>
      <c r="H15" s="36">
        <v>3157</v>
      </c>
      <c r="I15" s="36">
        <v>3344</v>
      </c>
      <c r="J15" s="37">
        <v>25</v>
      </c>
      <c r="K15" s="36">
        <v>20983.62</v>
      </c>
      <c r="L15" s="36">
        <v>89016.38</v>
      </c>
      <c r="M15" s="39" t="s">
        <v>344</v>
      </c>
      <c r="N15" s="40" t="s">
        <v>19</v>
      </c>
    </row>
    <row r="16" spans="1:15" ht="30" customHeight="1">
      <c r="A16" s="28" t="s">
        <v>36</v>
      </c>
      <c r="B16" s="37" t="s">
        <v>353</v>
      </c>
      <c r="C16" s="37" t="s">
        <v>16</v>
      </c>
      <c r="D16" s="37" t="s">
        <v>354</v>
      </c>
      <c r="E16" s="27">
        <v>38384</v>
      </c>
      <c r="F16" s="36">
        <v>100000</v>
      </c>
      <c r="G16" s="36">
        <v>12105.37</v>
      </c>
      <c r="H16" s="36">
        <v>2870</v>
      </c>
      <c r="I16" s="36">
        <v>3040</v>
      </c>
      <c r="J16" s="37">
        <v>25</v>
      </c>
      <c r="K16" s="36">
        <v>18040.37</v>
      </c>
      <c r="L16" s="36">
        <v>81959.63</v>
      </c>
      <c r="M16" s="36" t="s">
        <v>355</v>
      </c>
      <c r="N16" s="38" t="s">
        <v>19</v>
      </c>
    </row>
    <row r="17" spans="1:14" ht="30" customHeight="1">
      <c r="A17" s="28" t="s">
        <v>39</v>
      </c>
      <c r="B17" s="37" t="s">
        <v>356</v>
      </c>
      <c r="C17" s="37" t="s">
        <v>16</v>
      </c>
      <c r="D17" s="37" t="s">
        <v>22</v>
      </c>
      <c r="E17" s="27">
        <v>44205</v>
      </c>
      <c r="F17" s="36">
        <v>80000</v>
      </c>
      <c r="G17" s="36">
        <v>0</v>
      </c>
      <c r="H17" s="36">
        <v>2296</v>
      </c>
      <c r="I17" s="36">
        <v>2432</v>
      </c>
      <c r="J17" s="37">
        <v>25</v>
      </c>
      <c r="K17" s="36">
        <v>4753</v>
      </c>
      <c r="L17" s="36">
        <v>75247</v>
      </c>
      <c r="M17" s="36" t="s">
        <v>355</v>
      </c>
      <c r="N17" s="38" t="s">
        <v>19</v>
      </c>
    </row>
    <row r="18" spans="1:14" ht="30" customHeight="1">
      <c r="A18" s="28" t="s">
        <v>41</v>
      </c>
      <c r="B18" s="37" t="s">
        <v>357</v>
      </c>
      <c r="C18" s="37" t="s">
        <v>16</v>
      </c>
      <c r="D18" s="37" t="s">
        <v>22</v>
      </c>
      <c r="E18" s="27">
        <v>43010</v>
      </c>
      <c r="F18" s="36">
        <v>80000</v>
      </c>
      <c r="G18" s="36">
        <v>3258.48</v>
      </c>
      <c r="H18" s="36">
        <v>2296</v>
      </c>
      <c r="I18" s="36">
        <v>2432</v>
      </c>
      <c r="J18" s="37">
        <v>25</v>
      </c>
      <c r="K18" s="36">
        <f>+Tabla4[[#This Row],[ISR
(Ley 11-92)
(1*)]]+Tabla4[[#This Row],[Seguro 
de Pensión 
(2.87%) 
 (2*)]]+Tabla4[[#This Row],[Seguro 
de Salud (3.04%)
 (3*)]]+Tabla4[[#This Row],[Otros 
Descuentos]]</f>
        <v>8011.48</v>
      </c>
      <c r="L18" s="36">
        <f>+Tabla4[[#This Row],[Sueldo Bruto
(RD$)]]-Tabla4[[#This Row],[Total 
de 
Descuento]]</f>
        <v>71988.52</v>
      </c>
      <c r="M18" s="36" t="s">
        <v>350</v>
      </c>
      <c r="N18" s="38" t="s">
        <v>19</v>
      </c>
    </row>
    <row r="19" spans="1:14" ht="30" customHeight="1">
      <c r="A19" s="1" t="s">
        <v>44</v>
      </c>
      <c r="B19" s="37" t="s">
        <v>618</v>
      </c>
      <c r="C19" s="37" t="s">
        <v>16</v>
      </c>
      <c r="D19" s="37" t="s">
        <v>22</v>
      </c>
      <c r="E19" s="27">
        <v>44725</v>
      </c>
      <c r="F19" s="36">
        <v>80000</v>
      </c>
      <c r="G19" s="36">
        <v>7400.87</v>
      </c>
      <c r="H19" s="36">
        <v>2296</v>
      </c>
      <c r="I19" s="36">
        <v>2432</v>
      </c>
      <c r="J19" s="37">
        <v>25</v>
      </c>
      <c r="K19" s="36">
        <f>+Tabla4[[#This Row],[ISR
(Ley 11-92)
(1*)]]+Tabla4[[#This Row],[Seguro 
de Pensión 
(2.87%) 
 (2*)]]+Tabla4[[#This Row],[Seguro 
de Salud (3.04%)
 (3*)]]+Tabla4[[#This Row],[Otros 
Descuentos]]</f>
        <v>12153.869999999999</v>
      </c>
      <c r="L19" s="36">
        <f>+Tabla4[[#This Row],[Sueldo Bruto
(RD$)]]-Tabla4[[#This Row],[Total 
de 
Descuento]]</f>
        <v>67846.13</v>
      </c>
      <c r="M19" s="36" t="s">
        <v>355</v>
      </c>
      <c r="N19" s="38" t="s">
        <v>19</v>
      </c>
    </row>
    <row r="20" spans="1:14" ht="30" customHeight="1">
      <c r="A20" s="28" t="s">
        <v>48</v>
      </c>
      <c r="B20" s="37" t="s">
        <v>358</v>
      </c>
      <c r="C20" s="37" t="s">
        <v>16</v>
      </c>
      <c r="D20" s="37" t="s">
        <v>359</v>
      </c>
      <c r="E20" s="27">
        <v>44641</v>
      </c>
      <c r="F20" s="36">
        <v>42000</v>
      </c>
      <c r="G20" s="36">
        <v>724.92</v>
      </c>
      <c r="H20" s="36">
        <v>1205.4000000000001</v>
      </c>
      <c r="I20" s="36">
        <v>1276.8</v>
      </c>
      <c r="J20" s="101">
        <v>6225</v>
      </c>
      <c r="K20" s="36">
        <f>+Tabla4[[#This Row],[ISR
(Ley 11-92)
(1*)]]+Tabla4[[#This Row],[Seguro 
de Pensión 
(2.87%) 
 (2*)]]+Tabla4[[#This Row],[Seguro 
de Salud (3.04%)
 (3*)]]+Tabla4[[#This Row],[Otros 
Descuentos]]</f>
        <v>9432.119999999999</v>
      </c>
      <c r="L20" s="36">
        <f>+Tabla4[[#This Row],[Sueldo Bruto
(RD$)]]-Tabla4[[#This Row],[Total 
de 
Descuento]]</f>
        <v>32567.88</v>
      </c>
      <c r="M20" s="36" t="s">
        <v>344</v>
      </c>
      <c r="N20" s="38" t="s">
        <v>19</v>
      </c>
    </row>
    <row r="21" spans="1:14" ht="30" customHeight="1">
      <c r="A21" s="28" t="s">
        <v>51</v>
      </c>
      <c r="B21" s="37" t="s">
        <v>360</v>
      </c>
      <c r="C21" s="37" t="s">
        <v>16</v>
      </c>
      <c r="D21" s="37" t="s">
        <v>359</v>
      </c>
      <c r="E21" s="27">
        <v>41153</v>
      </c>
      <c r="F21" s="36">
        <v>65000</v>
      </c>
      <c r="G21" s="36">
        <v>2775.78</v>
      </c>
      <c r="H21" s="36">
        <v>1865.5</v>
      </c>
      <c r="I21" s="36">
        <v>1976</v>
      </c>
      <c r="J21" s="36">
        <v>1475.12</v>
      </c>
      <c r="K21" s="36">
        <f>+Tabla4[[#This Row],[ISR
(Ley 11-92)
(1*)]]+Tabla4[[#This Row],[Seguro 
de Pensión 
(2.87%) 
 (2*)]]+Tabla4[[#This Row],[Seguro 
de Salud (3.04%)
 (3*)]]+Tabla4[[#This Row],[Otros 
Descuentos]]</f>
        <v>8092.4000000000005</v>
      </c>
      <c r="L21" s="36">
        <f>+Tabla4[[#This Row],[Sueldo Bruto
(RD$)]]-Tabla4[[#This Row],[Total 
de 
Descuento]]</f>
        <v>56907.6</v>
      </c>
      <c r="M21" s="37" t="s">
        <v>350</v>
      </c>
      <c r="N21" s="41" t="s">
        <v>19</v>
      </c>
    </row>
    <row r="22" spans="1:14" ht="30" customHeight="1">
      <c r="A22" s="28" t="s">
        <v>53</v>
      </c>
      <c r="B22" s="37" t="s">
        <v>361</v>
      </c>
      <c r="C22" s="37" t="s">
        <v>16</v>
      </c>
      <c r="D22" s="37" t="s">
        <v>362</v>
      </c>
      <c r="E22" s="27">
        <v>43040</v>
      </c>
      <c r="F22" s="36">
        <v>42000</v>
      </c>
      <c r="G22" s="36">
        <v>0</v>
      </c>
      <c r="H22" s="36">
        <v>1205.4000000000001</v>
      </c>
      <c r="I22" s="36">
        <v>1276.8</v>
      </c>
      <c r="J22" s="36">
        <v>1475.12</v>
      </c>
      <c r="K22" s="36">
        <v>3957.32</v>
      </c>
      <c r="L22" s="36">
        <v>38042.68</v>
      </c>
      <c r="M22" s="37" t="s">
        <v>350</v>
      </c>
      <c r="N22" s="41" t="s">
        <v>19</v>
      </c>
    </row>
    <row r="23" spans="1:14" ht="30" customHeight="1">
      <c r="A23" s="28" t="s">
        <v>57</v>
      </c>
      <c r="B23" s="37" t="s">
        <v>363</v>
      </c>
      <c r="C23" s="37" t="s">
        <v>16</v>
      </c>
      <c r="D23" s="37" t="s">
        <v>364</v>
      </c>
      <c r="E23" s="27">
        <v>44305</v>
      </c>
      <c r="F23" s="36">
        <v>50000</v>
      </c>
      <c r="G23" s="36">
        <v>0</v>
      </c>
      <c r="H23" s="36">
        <v>1435</v>
      </c>
      <c r="I23" s="36">
        <v>1520</v>
      </c>
      <c r="J23" s="36">
        <v>1375.12</v>
      </c>
      <c r="K23" s="36">
        <v>4330.12</v>
      </c>
      <c r="L23" s="36">
        <v>45669.88</v>
      </c>
      <c r="M23" s="36" t="s">
        <v>344</v>
      </c>
      <c r="N23" s="41" t="s">
        <v>19</v>
      </c>
    </row>
    <row r="24" spans="1:14" ht="30" customHeight="1">
      <c r="A24" s="28" t="s">
        <v>59</v>
      </c>
      <c r="B24" s="37" t="s">
        <v>365</v>
      </c>
      <c r="C24" s="37" t="s">
        <v>16</v>
      </c>
      <c r="D24" s="37" t="s">
        <v>364</v>
      </c>
      <c r="E24" s="27">
        <v>44067</v>
      </c>
      <c r="F24" s="36">
        <v>50000</v>
      </c>
      <c r="G24" s="36">
        <v>1854</v>
      </c>
      <c r="H24" s="36">
        <v>1435</v>
      </c>
      <c r="I24" s="36">
        <v>1520</v>
      </c>
      <c r="J24" s="37">
        <v>125</v>
      </c>
      <c r="K24" s="36">
        <v>4934</v>
      </c>
      <c r="L24" s="36">
        <v>45066</v>
      </c>
      <c r="M24" s="36" t="s">
        <v>344</v>
      </c>
      <c r="N24" s="38" t="s">
        <v>19</v>
      </c>
    </row>
    <row r="25" spans="1:14" ht="30" customHeight="1">
      <c r="A25" s="28" t="s">
        <v>62</v>
      </c>
      <c r="B25" s="37" t="s">
        <v>366</v>
      </c>
      <c r="C25" s="37" t="s">
        <v>16</v>
      </c>
      <c r="D25" s="37" t="s">
        <v>367</v>
      </c>
      <c r="E25" s="27">
        <v>44060</v>
      </c>
      <c r="F25" s="36">
        <v>30000</v>
      </c>
      <c r="G25" s="36">
        <v>0</v>
      </c>
      <c r="H25" s="36">
        <v>861</v>
      </c>
      <c r="I25" s="36">
        <v>912</v>
      </c>
      <c r="J25" s="37">
        <v>125</v>
      </c>
      <c r="K25" s="36">
        <v>1898</v>
      </c>
      <c r="L25" s="36">
        <v>28102</v>
      </c>
      <c r="M25" s="36" t="s">
        <v>344</v>
      </c>
      <c r="N25" s="38" t="s">
        <v>35</v>
      </c>
    </row>
    <row r="26" spans="1:14" s="106" customFormat="1" ht="30" customHeight="1">
      <c r="A26" s="28" t="s">
        <v>66</v>
      </c>
      <c r="B26" s="102" t="s">
        <v>368</v>
      </c>
      <c r="C26" s="102" t="s">
        <v>46</v>
      </c>
      <c r="D26" s="102" t="s">
        <v>369</v>
      </c>
      <c r="E26" s="33">
        <v>42653</v>
      </c>
      <c r="F26" s="103">
        <v>65000</v>
      </c>
      <c r="G26" s="102">
        <v>2310.7399999999998</v>
      </c>
      <c r="H26" s="103">
        <v>1865.5</v>
      </c>
      <c r="I26" s="103">
        <v>1976</v>
      </c>
      <c r="J26" s="102">
        <v>25</v>
      </c>
      <c r="K26" s="103">
        <f>+Tabla4[[#This Row],[ISR
(Ley 11-92)
(1*)]]+Tabla4[[#This Row],[Seguro 
de Pensión 
(2.87%) 
 (2*)]]+Tabla4[[#This Row],[Seguro 
de Salud (3.04%)
 (3*)]]+Tabla4[[#This Row],[Otros 
Descuentos]]</f>
        <v>6177.24</v>
      </c>
      <c r="L26" s="103">
        <f>+Tabla4[[#This Row],[Sueldo Bruto
(RD$)]]-Tabla4[[#This Row],[Total 
de 
Descuento]]</f>
        <v>58822.76</v>
      </c>
      <c r="M26" s="102" t="s">
        <v>350</v>
      </c>
      <c r="N26" s="114" t="s">
        <v>19</v>
      </c>
    </row>
    <row r="27" spans="1:14" ht="30" customHeight="1">
      <c r="A27" s="28" t="s">
        <v>69</v>
      </c>
      <c r="B27" s="37" t="s">
        <v>370</v>
      </c>
      <c r="C27" s="37" t="s">
        <v>46</v>
      </c>
      <c r="D27" s="37" t="s">
        <v>371</v>
      </c>
      <c r="E27" s="29">
        <v>42401</v>
      </c>
      <c r="F27" s="36">
        <v>45000</v>
      </c>
      <c r="G27" s="36">
        <v>1148.33</v>
      </c>
      <c r="H27" s="36">
        <v>1291.5</v>
      </c>
      <c r="I27" s="36">
        <v>1368</v>
      </c>
      <c r="J27" s="36">
        <v>7010.39</v>
      </c>
      <c r="K27" s="36">
        <v>10818.22</v>
      </c>
      <c r="L27" s="36">
        <v>34181.78</v>
      </c>
      <c r="M27" s="37" t="s">
        <v>350</v>
      </c>
      <c r="N27" s="38" t="s">
        <v>35</v>
      </c>
    </row>
    <row r="28" spans="1:14" ht="30" customHeight="1">
      <c r="A28" s="28" t="s">
        <v>72</v>
      </c>
      <c r="B28" s="37" t="s">
        <v>372</v>
      </c>
      <c r="C28" s="37" t="s">
        <v>46</v>
      </c>
      <c r="D28" s="37" t="s">
        <v>371</v>
      </c>
      <c r="E28" s="29">
        <v>44102</v>
      </c>
      <c r="F28" s="36">
        <v>45000</v>
      </c>
      <c r="G28" s="37">
        <v>945.81</v>
      </c>
      <c r="H28" s="36">
        <v>1291.5</v>
      </c>
      <c r="I28" s="36">
        <v>1368</v>
      </c>
      <c r="J28" s="36">
        <v>1375.12</v>
      </c>
      <c r="K28" s="36">
        <v>4980.43</v>
      </c>
      <c r="L28" s="36">
        <v>40019.57</v>
      </c>
      <c r="M28" s="37" t="s">
        <v>350</v>
      </c>
      <c r="N28" s="38" t="s">
        <v>35</v>
      </c>
    </row>
    <row r="29" spans="1:14" ht="30" customHeight="1">
      <c r="A29" s="28" t="s">
        <v>74</v>
      </c>
      <c r="B29" s="37" t="s">
        <v>373</v>
      </c>
      <c r="C29" s="37" t="s">
        <v>46</v>
      </c>
      <c r="D29" s="37" t="s">
        <v>374</v>
      </c>
      <c r="E29" s="29">
        <v>42552</v>
      </c>
      <c r="F29" s="36">
        <v>60000</v>
      </c>
      <c r="G29" s="37">
        <v>0</v>
      </c>
      <c r="H29" s="36">
        <v>1722</v>
      </c>
      <c r="I29" s="36">
        <v>1824</v>
      </c>
      <c r="J29" s="36">
        <v>1375.12</v>
      </c>
      <c r="K29" s="36">
        <v>4921.12</v>
      </c>
      <c r="L29" s="36">
        <v>55078.879999999997</v>
      </c>
      <c r="M29" s="37" t="s">
        <v>350</v>
      </c>
      <c r="N29" s="38" t="s">
        <v>35</v>
      </c>
    </row>
    <row r="30" spans="1:14" ht="30" customHeight="1">
      <c r="A30" s="1" t="s">
        <v>77</v>
      </c>
      <c r="B30" s="37" t="s">
        <v>619</v>
      </c>
      <c r="C30" s="37" t="s">
        <v>46</v>
      </c>
      <c r="D30" s="113" t="s">
        <v>374</v>
      </c>
      <c r="E30" s="29">
        <v>44725</v>
      </c>
      <c r="F30" s="36">
        <v>50000</v>
      </c>
      <c r="G30" s="36">
        <v>1854</v>
      </c>
      <c r="H30" s="36">
        <v>1435</v>
      </c>
      <c r="I30" s="36">
        <v>1520</v>
      </c>
      <c r="J30" s="36">
        <v>25</v>
      </c>
      <c r="K30" s="36">
        <f>+Tabla4[[#This Row],[ISR
(Ley 11-92)
(1*)]]+Tabla4[[#This Row],[Seguro 
de Pensión 
(2.87%) 
 (2*)]]+Tabla4[[#This Row],[Seguro 
de Salud (3.04%)
 (3*)]]+Tabla4[[#This Row],[Otros 
Descuentos]]</f>
        <v>4834</v>
      </c>
      <c r="L30" s="36">
        <f>+Tabla4[[#This Row],[Sueldo Bruto
(RD$)]]-Tabla4[[#This Row],[Total 
de 
Descuento]]</f>
        <v>45166</v>
      </c>
      <c r="M30" s="37" t="s">
        <v>350</v>
      </c>
      <c r="N30" s="38" t="s">
        <v>19</v>
      </c>
    </row>
    <row r="31" spans="1:14" ht="30" customHeight="1">
      <c r="A31" s="28" t="s">
        <v>80</v>
      </c>
      <c r="B31" s="37" t="s">
        <v>375</v>
      </c>
      <c r="C31" s="37" t="s">
        <v>46</v>
      </c>
      <c r="D31" s="37" t="s">
        <v>364</v>
      </c>
      <c r="E31" s="29">
        <v>44116</v>
      </c>
      <c r="F31" s="36">
        <v>30000</v>
      </c>
      <c r="G31" s="37">
        <v>0</v>
      </c>
      <c r="H31" s="37">
        <v>861</v>
      </c>
      <c r="I31" s="37">
        <v>912</v>
      </c>
      <c r="J31" s="36">
        <v>7575.32</v>
      </c>
      <c r="K31" s="36">
        <f>+Tabla4[[#This Row],[ISR
(Ley 11-92)
(1*)]]+Tabla4[[#This Row],[Seguro 
de Pensión 
(2.87%) 
 (2*)]]+Tabla4[[#This Row],[Seguro 
de Salud (3.04%)
 (3*)]]+Tabla4[[#This Row],[Otros 
Descuentos]]</f>
        <v>9348.32</v>
      </c>
      <c r="L31" s="36">
        <f>+Tabla4[[#This Row],[Sueldo Bruto
(RD$)]]-Tabla4[[#This Row],[Total 
de 
Descuento]]</f>
        <v>20651.68</v>
      </c>
      <c r="M31" s="37" t="s">
        <v>350</v>
      </c>
      <c r="N31" s="38" t="s">
        <v>19</v>
      </c>
    </row>
    <row r="32" spans="1:14" ht="30" customHeight="1">
      <c r="A32" s="28" t="s">
        <v>83</v>
      </c>
      <c r="B32" s="37" t="s">
        <v>376</v>
      </c>
      <c r="C32" s="37" t="s">
        <v>55</v>
      </c>
      <c r="D32" s="37" t="s">
        <v>38</v>
      </c>
      <c r="E32" s="29">
        <v>42036</v>
      </c>
      <c r="F32" s="36">
        <v>100000</v>
      </c>
      <c r="G32" s="36">
        <v>12105.37</v>
      </c>
      <c r="H32" s="36">
        <v>2870</v>
      </c>
      <c r="I32" s="36">
        <v>3040</v>
      </c>
      <c r="J32" s="36">
        <v>1572.47</v>
      </c>
      <c r="K32" s="36">
        <f>+Tabla4[[#This Row],[ISR
(Ley 11-92)
(1*)]]+Tabla4[[#This Row],[Seguro 
de Pensión 
(2.87%) 
 (2*)]]+Tabla4[[#This Row],[Seguro 
de Salud (3.04%)
 (3*)]]+Tabla4[[#This Row],[Otros 
Descuentos]]</f>
        <v>19587.840000000004</v>
      </c>
      <c r="L32" s="36">
        <f>+Tabla4[[#This Row],[Sueldo Bruto
(RD$)]]-Tabla4[[#This Row],[Total 
de 
Descuento]]</f>
        <v>80412.160000000003</v>
      </c>
      <c r="M32" s="37" t="s">
        <v>350</v>
      </c>
      <c r="N32" s="38" t="s">
        <v>19</v>
      </c>
    </row>
    <row r="33" spans="1:14" ht="30" customHeight="1">
      <c r="A33" s="28" t="s">
        <v>85</v>
      </c>
      <c r="B33" s="37" t="s">
        <v>377</v>
      </c>
      <c r="C33" s="37" t="s">
        <v>64</v>
      </c>
      <c r="D33" s="37" t="s">
        <v>17</v>
      </c>
      <c r="E33" s="29">
        <v>43038</v>
      </c>
      <c r="F33" s="36">
        <v>100000</v>
      </c>
      <c r="G33" s="36">
        <v>12105.37</v>
      </c>
      <c r="H33" s="36">
        <v>2870</v>
      </c>
      <c r="I33" s="36">
        <v>3040</v>
      </c>
      <c r="J33" s="37">
        <v>25</v>
      </c>
      <c r="K33" s="36">
        <v>18040.37</v>
      </c>
      <c r="L33" s="36">
        <v>81959.63</v>
      </c>
      <c r="M33" s="37" t="s">
        <v>350</v>
      </c>
      <c r="N33" s="38" t="s">
        <v>35</v>
      </c>
    </row>
    <row r="34" spans="1:14" ht="30" customHeight="1">
      <c r="A34" s="28" t="s">
        <v>87</v>
      </c>
      <c r="B34" s="37" t="s">
        <v>378</v>
      </c>
      <c r="C34" s="37" t="s">
        <v>64</v>
      </c>
      <c r="D34" s="37" t="s">
        <v>379</v>
      </c>
      <c r="E34" s="29">
        <v>39234</v>
      </c>
      <c r="F34" s="36">
        <v>80000</v>
      </c>
      <c r="G34" s="36">
        <v>7063.34</v>
      </c>
      <c r="H34" s="36">
        <v>2296</v>
      </c>
      <c r="I34" s="36">
        <v>2432</v>
      </c>
      <c r="J34" s="36">
        <v>1375.12</v>
      </c>
      <c r="K34" s="36">
        <v>13166.46</v>
      </c>
      <c r="L34" s="36">
        <v>66833.539999999994</v>
      </c>
      <c r="M34" s="36" t="s">
        <v>355</v>
      </c>
      <c r="N34" s="38" t="s">
        <v>35</v>
      </c>
    </row>
    <row r="35" spans="1:14" ht="30" customHeight="1">
      <c r="A35" s="28" t="s">
        <v>90</v>
      </c>
      <c r="B35" s="37" t="s">
        <v>380</v>
      </c>
      <c r="C35" s="37" t="s">
        <v>64</v>
      </c>
      <c r="D35" s="37" t="s">
        <v>381</v>
      </c>
      <c r="E35" s="29">
        <v>41061</v>
      </c>
      <c r="F35" s="36">
        <v>90000</v>
      </c>
      <c r="G35" s="36">
        <v>9415.59</v>
      </c>
      <c r="H35" s="36">
        <v>2583</v>
      </c>
      <c r="I35" s="36">
        <v>2736</v>
      </c>
      <c r="J35" s="36">
        <v>1922.59</v>
      </c>
      <c r="K35" s="36">
        <v>16657.18</v>
      </c>
      <c r="L35" s="36">
        <v>73342.820000000007</v>
      </c>
      <c r="M35" s="36" t="s">
        <v>350</v>
      </c>
      <c r="N35" s="38" t="s">
        <v>35</v>
      </c>
    </row>
    <row r="36" spans="1:14" ht="30" customHeight="1">
      <c r="A36" s="28" t="s">
        <v>93</v>
      </c>
      <c r="B36" s="37" t="s">
        <v>382</v>
      </c>
      <c r="C36" s="37" t="s">
        <v>64</v>
      </c>
      <c r="D36" s="37" t="s">
        <v>620</v>
      </c>
      <c r="E36" s="29">
        <v>41276</v>
      </c>
      <c r="F36" s="36">
        <v>75000</v>
      </c>
      <c r="G36" s="101">
        <v>4556.5200000000004</v>
      </c>
      <c r="H36" s="36">
        <v>2152.5</v>
      </c>
      <c r="I36" s="36">
        <v>2280</v>
      </c>
      <c r="J36" s="36">
        <v>3375.12</v>
      </c>
      <c r="K36" s="36">
        <f>+Tabla4[[#This Row],[ISR
(Ley 11-92)
(1*)]]+Tabla4[[#This Row],[Seguro 
de Pensión 
(2.87%) 
 (2*)]]+Tabla4[[#This Row],[Seguro 
de Salud (3.04%)
 (3*)]]+Tabla4[[#This Row],[Otros 
Descuentos]]</f>
        <v>12364.14</v>
      </c>
      <c r="L36" s="36">
        <f>+Tabla4[[#This Row],[Sueldo Bruto
(RD$)]]-Tabla4[[#This Row],[Total 
de 
Descuento]]</f>
        <v>62635.86</v>
      </c>
      <c r="M36" s="36" t="s">
        <v>350</v>
      </c>
      <c r="N36" s="38" t="s">
        <v>35</v>
      </c>
    </row>
    <row r="37" spans="1:14" ht="30" customHeight="1">
      <c r="A37" s="28" t="s">
        <v>96</v>
      </c>
      <c r="B37" s="37" t="s">
        <v>383</v>
      </c>
      <c r="C37" s="37" t="s">
        <v>64</v>
      </c>
      <c r="D37" s="37" t="s">
        <v>104</v>
      </c>
      <c r="E37" s="29">
        <v>42461</v>
      </c>
      <c r="F37" s="36">
        <v>60000</v>
      </c>
      <c r="G37" s="37">
        <v>0</v>
      </c>
      <c r="H37" s="36">
        <v>1722</v>
      </c>
      <c r="I37" s="36">
        <v>1824</v>
      </c>
      <c r="J37" s="37">
        <v>25</v>
      </c>
      <c r="K37" s="36">
        <f>+Tabla4[[#This Row],[Seguro 
de Pensión 
(2.87%) 
 (2*)]]+Tabla4[[#This Row],[Seguro 
de Salud (3.04%)
 (3*)]]+Tabla4[[#This Row],[ISR
(Ley 11-92)
(1*)]]+Tabla4[[#This Row],[Otros 
Descuentos]]</f>
        <v>3571</v>
      </c>
      <c r="L37" s="36">
        <f>+Tabla4[[#This Row],[Sueldo Bruto
(RD$)]]-Tabla4[[#This Row],[Total 
de 
Descuento]]</f>
        <v>56429</v>
      </c>
      <c r="M37" s="36" t="s">
        <v>355</v>
      </c>
      <c r="N37" s="38" t="s">
        <v>35</v>
      </c>
    </row>
    <row r="38" spans="1:14" ht="30" customHeight="1">
      <c r="A38" s="28" t="s">
        <v>99</v>
      </c>
      <c r="B38" s="37" t="s">
        <v>384</v>
      </c>
      <c r="C38" s="37" t="s">
        <v>64</v>
      </c>
      <c r="D38" s="37" t="s">
        <v>109</v>
      </c>
      <c r="E38" s="29">
        <v>39295</v>
      </c>
      <c r="F38" s="36">
        <v>42000</v>
      </c>
      <c r="G38" s="37">
        <v>0</v>
      </c>
      <c r="H38" s="36">
        <v>1205.4000000000001</v>
      </c>
      <c r="I38" s="36">
        <v>1276.8</v>
      </c>
      <c r="J38" s="37">
        <v>25</v>
      </c>
      <c r="K38" s="36">
        <v>2507.1999999999998</v>
      </c>
      <c r="L38" s="36">
        <v>39492.800000000003</v>
      </c>
      <c r="M38" s="36" t="s">
        <v>350</v>
      </c>
      <c r="N38" s="38" t="s">
        <v>35</v>
      </c>
    </row>
    <row r="39" spans="1:14" ht="30" customHeight="1">
      <c r="A39" s="28" t="s">
        <v>102</v>
      </c>
      <c r="B39" s="37" t="s">
        <v>385</v>
      </c>
      <c r="C39" s="37" t="s">
        <v>64</v>
      </c>
      <c r="D39" s="37" t="s">
        <v>109</v>
      </c>
      <c r="E39" s="29">
        <v>43374</v>
      </c>
      <c r="F39" s="36">
        <v>42000</v>
      </c>
      <c r="G39" s="37">
        <v>724.92</v>
      </c>
      <c r="H39" s="36">
        <v>1205.4000000000001</v>
      </c>
      <c r="I39" s="36">
        <v>1276.8</v>
      </c>
      <c r="J39" s="37">
        <v>25</v>
      </c>
      <c r="K39" s="36">
        <v>3232.12</v>
      </c>
      <c r="L39" s="36">
        <v>38767.879999999997</v>
      </c>
      <c r="M39" s="36" t="s">
        <v>355</v>
      </c>
      <c r="N39" s="38" t="s">
        <v>35</v>
      </c>
    </row>
    <row r="40" spans="1:14" ht="30" customHeight="1">
      <c r="A40" s="28" t="s">
        <v>105</v>
      </c>
      <c r="B40" s="37" t="s">
        <v>386</v>
      </c>
      <c r="C40" s="37" t="s">
        <v>64</v>
      </c>
      <c r="D40" s="37" t="s">
        <v>109</v>
      </c>
      <c r="E40" s="29">
        <v>42309</v>
      </c>
      <c r="F40" s="36">
        <v>42000</v>
      </c>
      <c r="G40" s="37">
        <v>0</v>
      </c>
      <c r="H40" s="36">
        <v>1205.4000000000001</v>
      </c>
      <c r="I40" s="36">
        <v>1276.8</v>
      </c>
      <c r="J40" s="36">
        <v>5025</v>
      </c>
      <c r="K40" s="36">
        <v>7507.2</v>
      </c>
      <c r="L40" s="36">
        <v>34492.800000000003</v>
      </c>
      <c r="M40" s="36" t="s">
        <v>350</v>
      </c>
      <c r="N40" s="38" t="s">
        <v>35</v>
      </c>
    </row>
    <row r="41" spans="1:14" ht="30" customHeight="1">
      <c r="A41" s="1" t="s">
        <v>107</v>
      </c>
      <c r="B41" s="37" t="s">
        <v>387</v>
      </c>
      <c r="C41" s="37" t="s">
        <v>64</v>
      </c>
      <c r="D41" s="37" t="s">
        <v>388</v>
      </c>
      <c r="E41" s="29">
        <v>44319</v>
      </c>
      <c r="F41" s="36">
        <v>30000</v>
      </c>
      <c r="G41" s="37">
        <v>0</v>
      </c>
      <c r="H41" s="37">
        <v>861</v>
      </c>
      <c r="I41" s="37">
        <v>912</v>
      </c>
      <c r="J41" s="37">
        <v>25</v>
      </c>
      <c r="K41" s="36">
        <v>1798</v>
      </c>
      <c r="L41" s="36">
        <v>28202</v>
      </c>
      <c r="M41" s="36" t="s">
        <v>350</v>
      </c>
      <c r="N41" s="38" t="s">
        <v>19</v>
      </c>
    </row>
    <row r="42" spans="1:14" s="106" customFormat="1" ht="30" customHeight="1">
      <c r="A42" s="28" t="s">
        <v>110</v>
      </c>
      <c r="B42" s="102" t="s">
        <v>389</v>
      </c>
      <c r="C42" s="102" t="s">
        <v>112</v>
      </c>
      <c r="D42" s="102" t="s">
        <v>390</v>
      </c>
      <c r="E42" s="33">
        <v>44623</v>
      </c>
      <c r="F42" s="103">
        <v>90000</v>
      </c>
      <c r="G42" s="103">
        <v>9078.06</v>
      </c>
      <c r="H42" s="103">
        <v>2583</v>
      </c>
      <c r="I42" s="103">
        <v>2736</v>
      </c>
      <c r="J42" s="103">
        <v>2725.24</v>
      </c>
      <c r="K42" s="103">
        <v>17122.3</v>
      </c>
      <c r="L42" s="103">
        <v>72877.7</v>
      </c>
      <c r="M42" s="103" t="s">
        <v>355</v>
      </c>
      <c r="N42" s="114" t="s">
        <v>19</v>
      </c>
    </row>
    <row r="43" spans="1:14" ht="30" customHeight="1">
      <c r="A43" s="28" t="s">
        <v>114</v>
      </c>
      <c r="B43" s="37" t="s">
        <v>391</v>
      </c>
      <c r="C43" s="37" t="s">
        <v>112</v>
      </c>
      <c r="D43" s="37" t="s">
        <v>125</v>
      </c>
      <c r="E43" s="29">
        <v>43038</v>
      </c>
      <c r="F43" s="36">
        <v>70000</v>
      </c>
      <c r="G43" s="37">
        <v>2482.81</v>
      </c>
      <c r="H43" s="36">
        <v>2009</v>
      </c>
      <c r="I43" s="36">
        <v>2128</v>
      </c>
      <c r="J43" s="36">
        <v>4367.6499999999996</v>
      </c>
      <c r="K43" s="36">
        <f>+Tabla4[[#This Row],[ISR
(Ley 11-92)
(1*)]]+Tabla4[[#This Row],[Seguro 
de Pensión 
(2.87%) 
 (2*)]]+Tabla4[[#This Row],[Seguro 
de Salud (3.04%)
 (3*)]]+Tabla4[[#This Row],[Otros 
Descuentos]]</f>
        <v>10987.46</v>
      </c>
      <c r="L43" s="36">
        <f>+Tabla4[[#This Row],[Sueldo Bruto
(RD$)]]-Tabla4[[#This Row],[Total 
de 
Descuento]]</f>
        <v>59012.54</v>
      </c>
      <c r="M43" s="36" t="s">
        <v>350</v>
      </c>
      <c r="N43" s="38" t="s">
        <v>19</v>
      </c>
    </row>
    <row r="44" spans="1:14" ht="30" customHeight="1">
      <c r="A44" s="28" t="s">
        <v>117</v>
      </c>
      <c r="B44" s="37" t="s">
        <v>392</v>
      </c>
      <c r="C44" s="37" t="s">
        <v>112</v>
      </c>
      <c r="D44" s="37" t="s">
        <v>390</v>
      </c>
      <c r="E44" s="29">
        <v>44530</v>
      </c>
      <c r="F44" s="36">
        <v>65000</v>
      </c>
      <c r="G44" s="37">
        <v>0</v>
      </c>
      <c r="H44" s="36">
        <v>1865.5</v>
      </c>
      <c r="I44" s="36">
        <v>1976</v>
      </c>
      <c r="J44" s="37">
        <v>25</v>
      </c>
      <c r="K44" s="36">
        <v>3866.5</v>
      </c>
      <c r="L44" s="36">
        <v>61133.5</v>
      </c>
      <c r="M44" s="36" t="s">
        <v>355</v>
      </c>
      <c r="N44" s="38" t="s">
        <v>35</v>
      </c>
    </row>
    <row r="45" spans="1:14" ht="30" customHeight="1">
      <c r="A45" s="28" t="s">
        <v>120</v>
      </c>
      <c r="B45" s="37" t="s">
        <v>393</v>
      </c>
      <c r="C45" s="37" t="s">
        <v>112</v>
      </c>
      <c r="D45" s="37" t="s">
        <v>394</v>
      </c>
      <c r="E45" s="29">
        <v>43010</v>
      </c>
      <c r="F45" s="36">
        <v>42000</v>
      </c>
      <c r="G45" s="37">
        <v>0</v>
      </c>
      <c r="H45" s="36">
        <v>1205.4000000000001</v>
      </c>
      <c r="I45" s="36">
        <v>1276.8</v>
      </c>
      <c r="J45" s="37">
        <v>25</v>
      </c>
      <c r="K45" s="36">
        <v>2507.1999999999998</v>
      </c>
      <c r="L45" s="36">
        <v>39492.800000000003</v>
      </c>
      <c r="M45" s="36" t="s">
        <v>350</v>
      </c>
      <c r="N45" s="38" t="s">
        <v>19</v>
      </c>
    </row>
    <row r="46" spans="1:14" ht="30" customHeight="1">
      <c r="A46" s="28" t="s">
        <v>123</v>
      </c>
      <c r="B46" s="37" t="s">
        <v>395</v>
      </c>
      <c r="C46" s="37" t="s">
        <v>128</v>
      </c>
      <c r="D46" s="37" t="s">
        <v>396</v>
      </c>
      <c r="E46" s="29">
        <v>42795</v>
      </c>
      <c r="F46" s="36">
        <v>90000</v>
      </c>
      <c r="G46" s="36">
        <v>9753.1200000000008</v>
      </c>
      <c r="H46" s="36">
        <v>2583</v>
      </c>
      <c r="I46" s="36">
        <v>2736</v>
      </c>
      <c r="J46" s="37">
        <v>125</v>
      </c>
      <c r="K46" s="36">
        <v>15197.12</v>
      </c>
      <c r="L46" s="36">
        <v>74802.880000000005</v>
      </c>
      <c r="M46" s="36" t="s">
        <v>350</v>
      </c>
      <c r="N46" s="38" t="s">
        <v>19</v>
      </c>
    </row>
    <row r="47" spans="1:14" ht="30" customHeight="1">
      <c r="A47" s="28" t="s">
        <v>126</v>
      </c>
      <c r="B47" s="37" t="s">
        <v>397</v>
      </c>
      <c r="C47" s="37" t="s">
        <v>128</v>
      </c>
      <c r="D47" s="37" t="s">
        <v>398</v>
      </c>
      <c r="E47" s="29">
        <v>42826</v>
      </c>
      <c r="F47" s="36">
        <v>120000</v>
      </c>
      <c r="G47" s="36">
        <v>16809.87</v>
      </c>
      <c r="H47" s="36">
        <v>3444</v>
      </c>
      <c r="I47" s="36">
        <v>3648</v>
      </c>
      <c r="J47" s="37">
        <v>125</v>
      </c>
      <c r="K47" s="36">
        <f>+Tabla4[[#This Row],[ISR
(Ley 11-92)
(1*)]]+Tabla4[[#This Row],[Seguro 
de Pensión 
(2.87%) 
 (2*)]]+Tabla4[[#This Row],[Seguro 
de Salud (3.04%)
 (3*)]]+Tabla4[[#This Row],[Otros 
Descuentos]]</f>
        <v>24026.87</v>
      </c>
      <c r="L47" s="36">
        <f>+Tabla4[[#This Row],[Sueldo Bruto
(RD$)]]-Tabla4[[#This Row],[Total 
de 
Descuento]]</f>
        <v>95973.13</v>
      </c>
      <c r="M47" s="36" t="s">
        <v>350</v>
      </c>
      <c r="N47" s="38" t="s">
        <v>19</v>
      </c>
    </row>
    <row r="48" spans="1:14" ht="30" customHeight="1">
      <c r="A48" s="28" t="s">
        <v>130</v>
      </c>
      <c r="B48" s="37" t="s">
        <v>399</v>
      </c>
      <c r="C48" s="37" t="s">
        <v>128</v>
      </c>
      <c r="D48" s="37" t="s">
        <v>400</v>
      </c>
      <c r="E48" s="29">
        <v>41153</v>
      </c>
      <c r="F48" s="36">
        <v>85000</v>
      </c>
      <c r="G48" s="36">
        <v>7901.93</v>
      </c>
      <c r="H48" s="36">
        <v>2439.5</v>
      </c>
      <c r="I48" s="36">
        <v>2584</v>
      </c>
      <c r="J48" s="36">
        <v>2825.24</v>
      </c>
      <c r="K48" s="36">
        <v>15750.67</v>
      </c>
      <c r="L48" s="36">
        <v>69249.33</v>
      </c>
      <c r="M48" s="36" t="s">
        <v>350</v>
      </c>
      <c r="N48" s="38" t="s">
        <v>19</v>
      </c>
    </row>
    <row r="49" spans="1:14" ht="30" customHeight="1">
      <c r="A49" s="28" t="s">
        <v>132</v>
      </c>
      <c r="B49" s="37" t="s">
        <v>401</v>
      </c>
      <c r="C49" s="37" t="s">
        <v>128</v>
      </c>
      <c r="D49" s="37" t="s">
        <v>402</v>
      </c>
      <c r="E49" s="29">
        <v>44440</v>
      </c>
      <c r="F49" s="36">
        <v>65000</v>
      </c>
      <c r="G49" s="36">
        <v>3887.53</v>
      </c>
      <c r="H49" s="36">
        <v>1865.5</v>
      </c>
      <c r="I49" s="36">
        <v>1976</v>
      </c>
      <c r="J49" s="36">
        <v>3725.24</v>
      </c>
      <c r="K49" s="36">
        <f>+Tabla4[[#This Row],[ISR
(Ley 11-92)
(1*)]]+Tabla4[[#This Row],[Seguro 
de Pensión 
(2.87%) 
 (2*)]]+Tabla4[[#This Row],[Seguro 
de Salud (3.04%)
 (3*)]]+Tabla4[[#This Row],[Otros 
Descuentos]]</f>
        <v>11454.27</v>
      </c>
      <c r="L49" s="36">
        <f>+Tabla4[[#This Row],[Sueldo Bruto
(RD$)]]-Tabla4[[#This Row],[Total 
de 
Descuento]]</f>
        <v>53545.729999999996</v>
      </c>
      <c r="M49" s="36" t="s">
        <v>355</v>
      </c>
      <c r="N49" s="38" t="s">
        <v>35</v>
      </c>
    </row>
    <row r="50" spans="1:14" ht="30" customHeight="1">
      <c r="A50" s="28" t="s">
        <v>135</v>
      </c>
      <c r="B50" s="37" t="s">
        <v>403</v>
      </c>
      <c r="C50" s="37" t="s">
        <v>128</v>
      </c>
      <c r="D50" s="37" t="s">
        <v>98</v>
      </c>
      <c r="E50" s="29">
        <v>38991</v>
      </c>
      <c r="F50" s="36">
        <v>71500</v>
      </c>
      <c r="G50" s="36">
        <v>5650.75</v>
      </c>
      <c r="H50" s="36">
        <v>2052.0500000000002</v>
      </c>
      <c r="I50" s="36">
        <v>2173.6</v>
      </c>
      <c r="J50" s="37">
        <v>25</v>
      </c>
      <c r="K50" s="36">
        <v>9901.4</v>
      </c>
      <c r="L50" s="36">
        <f>+Tabla4[[#This Row],[Sueldo Bruto
(RD$)]]-Tabla4[[#This Row],[Total 
de 
Descuento]]</f>
        <v>61598.6</v>
      </c>
      <c r="M50" s="36" t="s">
        <v>355</v>
      </c>
      <c r="N50" s="38" t="s">
        <v>19</v>
      </c>
    </row>
    <row r="51" spans="1:14" ht="30" customHeight="1">
      <c r="A51" s="28" t="s">
        <v>137</v>
      </c>
      <c r="B51" s="37" t="s">
        <v>404</v>
      </c>
      <c r="C51" s="37" t="s">
        <v>143</v>
      </c>
      <c r="D51" s="37" t="s">
        <v>405</v>
      </c>
      <c r="E51" s="30" t="s">
        <v>406</v>
      </c>
      <c r="F51" s="36">
        <v>80000</v>
      </c>
      <c r="G51" s="36">
        <v>7063.34</v>
      </c>
      <c r="H51" s="36">
        <v>2296</v>
      </c>
      <c r="I51" s="36">
        <v>2432</v>
      </c>
      <c r="J51" s="36">
        <v>1375.12</v>
      </c>
      <c r="K51" s="36">
        <v>13166.46</v>
      </c>
      <c r="L51" s="36">
        <v>66833.539999999994</v>
      </c>
      <c r="M51" s="36" t="s">
        <v>355</v>
      </c>
      <c r="N51" s="38" t="s">
        <v>19</v>
      </c>
    </row>
    <row r="52" spans="1:14" ht="30" customHeight="1">
      <c r="A52" s="1" t="s">
        <v>139</v>
      </c>
      <c r="B52" s="37" t="s">
        <v>407</v>
      </c>
      <c r="C52" s="37" t="s">
        <v>143</v>
      </c>
      <c r="D52" s="37" t="s">
        <v>150</v>
      </c>
      <c r="E52" s="29">
        <v>38443</v>
      </c>
      <c r="F52" s="36">
        <v>80000</v>
      </c>
      <c r="G52" s="36">
        <v>7063.34</v>
      </c>
      <c r="H52" s="36">
        <v>2296</v>
      </c>
      <c r="I52" s="36">
        <v>2432</v>
      </c>
      <c r="J52" s="36">
        <v>1375.12</v>
      </c>
      <c r="K52" s="36">
        <v>13166.46</v>
      </c>
      <c r="L52" s="36">
        <v>66833.539999999994</v>
      </c>
      <c r="M52" s="36" t="s">
        <v>355</v>
      </c>
      <c r="N52" s="38" t="s">
        <v>19</v>
      </c>
    </row>
    <row r="53" spans="1:14" ht="30" customHeight="1">
      <c r="A53" s="28" t="s">
        <v>141</v>
      </c>
      <c r="B53" s="37" t="s">
        <v>408</v>
      </c>
      <c r="C53" s="37" t="s">
        <v>143</v>
      </c>
      <c r="D53" s="37" t="s">
        <v>150</v>
      </c>
      <c r="E53" s="29">
        <v>41730</v>
      </c>
      <c r="F53" s="36">
        <v>65000</v>
      </c>
      <c r="G53" s="101">
        <v>3565.1</v>
      </c>
      <c r="H53" s="36">
        <v>1865.5</v>
      </c>
      <c r="I53" s="36">
        <v>1976</v>
      </c>
      <c r="J53" s="37">
        <v>25</v>
      </c>
      <c r="K53" s="36">
        <f>+Tabla4[[#This Row],[ISR
(Ley 11-92)
(1*)]]+Tabla4[[#This Row],[Seguro 
de Pensión 
(2.87%) 
 (2*)]]+Tabla4[[#This Row],[Seguro 
de Salud (3.04%)
 (3*)]]+Tabla4[[#This Row],[Otros 
Descuentos]]</f>
        <v>7431.6</v>
      </c>
      <c r="L53" s="36">
        <f>+Tabla4[[#This Row],[Sueldo Bruto
(RD$)]]-Tabla4[[#This Row],[Total 
de 
Descuento]]</f>
        <v>57568.4</v>
      </c>
      <c r="M53" s="36" t="s">
        <v>350</v>
      </c>
      <c r="N53" s="38" t="s">
        <v>35</v>
      </c>
    </row>
    <row r="54" spans="1:14" ht="30" customHeight="1">
      <c r="A54" s="28" t="s">
        <v>145</v>
      </c>
      <c r="B54" s="37" t="s">
        <v>409</v>
      </c>
      <c r="C54" s="37" t="s">
        <v>143</v>
      </c>
      <c r="D54" s="37" t="s">
        <v>388</v>
      </c>
      <c r="E54" s="29">
        <v>44470</v>
      </c>
      <c r="F54" s="36">
        <v>35000</v>
      </c>
      <c r="G54" s="37">
        <v>0</v>
      </c>
      <c r="H54" s="36">
        <v>1004.5</v>
      </c>
      <c r="I54" s="36">
        <v>1064</v>
      </c>
      <c r="J54" s="36">
        <v>1444.25</v>
      </c>
      <c r="K54" s="36">
        <v>3512.75</v>
      </c>
      <c r="L54" s="36">
        <v>31487.25</v>
      </c>
      <c r="M54" s="36" t="s">
        <v>350</v>
      </c>
      <c r="N54" s="38" t="s">
        <v>19</v>
      </c>
    </row>
    <row r="55" spans="1:14" ht="30" customHeight="1">
      <c r="A55" s="28" t="s">
        <v>148</v>
      </c>
      <c r="B55" s="37" t="s">
        <v>410</v>
      </c>
      <c r="C55" s="37" t="s">
        <v>143</v>
      </c>
      <c r="D55" s="37" t="s">
        <v>364</v>
      </c>
      <c r="E55" s="29">
        <v>43102</v>
      </c>
      <c r="F55" s="36">
        <v>36000</v>
      </c>
      <c r="G55" s="36">
        <v>0</v>
      </c>
      <c r="H55" s="36">
        <v>1033.2</v>
      </c>
      <c r="I55" s="36">
        <v>1094.4000000000001</v>
      </c>
      <c r="J55" s="37">
        <v>25</v>
      </c>
      <c r="K55" s="36">
        <v>2152.6</v>
      </c>
      <c r="L55" s="36">
        <v>33847.4</v>
      </c>
      <c r="M55" s="36" t="s">
        <v>568</v>
      </c>
      <c r="N55" s="38" t="s">
        <v>19</v>
      </c>
    </row>
    <row r="56" spans="1:14" ht="30" customHeight="1">
      <c r="A56" s="28" t="s">
        <v>151</v>
      </c>
      <c r="B56" s="37" t="s">
        <v>411</v>
      </c>
      <c r="C56" s="37" t="s">
        <v>153</v>
      </c>
      <c r="D56" s="37" t="s">
        <v>412</v>
      </c>
      <c r="E56" s="29">
        <v>44298</v>
      </c>
      <c r="F56" s="36">
        <v>50000</v>
      </c>
      <c r="G56" s="37">
        <v>0</v>
      </c>
      <c r="H56" s="36">
        <v>1435</v>
      </c>
      <c r="I56" s="36">
        <v>1520</v>
      </c>
      <c r="J56" s="36">
        <v>3544.37</v>
      </c>
      <c r="K56" s="36">
        <v>6499.37</v>
      </c>
      <c r="L56" s="36">
        <v>43500.63</v>
      </c>
      <c r="M56" s="36" t="s">
        <v>350</v>
      </c>
      <c r="N56" s="38" t="s">
        <v>35</v>
      </c>
    </row>
    <row r="57" spans="1:14" ht="30" customHeight="1">
      <c r="A57" s="28" t="s">
        <v>155</v>
      </c>
      <c r="B57" s="37" t="s">
        <v>413</v>
      </c>
      <c r="C57" s="37" t="s">
        <v>153</v>
      </c>
      <c r="D57" s="37" t="s">
        <v>414</v>
      </c>
      <c r="E57" s="29">
        <v>33695</v>
      </c>
      <c r="F57" s="36">
        <v>26250</v>
      </c>
      <c r="G57" s="37">
        <v>0</v>
      </c>
      <c r="H57" s="37">
        <v>753.38</v>
      </c>
      <c r="I57" s="37">
        <v>798</v>
      </c>
      <c r="J57" s="37">
        <v>25</v>
      </c>
      <c r="K57" s="36">
        <v>1576.38</v>
      </c>
      <c r="L57" s="36">
        <v>24673.62</v>
      </c>
      <c r="M57" s="36" t="s">
        <v>350</v>
      </c>
      <c r="N57" s="38" t="s">
        <v>35</v>
      </c>
    </row>
    <row r="58" spans="1:14" ht="30" customHeight="1">
      <c r="A58" s="28" t="s">
        <v>159</v>
      </c>
      <c r="B58" s="37" t="s">
        <v>415</v>
      </c>
      <c r="C58" s="37" t="s">
        <v>153</v>
      </c>
      <c r="D58" s="37" t="s">
        <v>416</v>
      </c>
      <c r="E58" s="29">
        <v>41835</v>
      </c>
      <c r="F58" s="36">
        <v>26250</v>
      </c>
      <c r="G58" s="37">
        <v>0</v>
      </c>
      <c r="H58" s="37">
        <v>753.38</v>
      </c>
      <c r="I58" s="37">
        <v>798</v>
      </c>
      <c r="J58" s="37">
        <v>525</v>
      </c>
      <c r="K58" s="36">
        <v>2076.38</v>
      </c>
      <c r="L58" s="36">
        <v>24173.62</v>
      </c>
      <c r="M58" s="36" t="s">
        <v>568</v>
      </c>
      <c r="N58" s="38" t="s">
        <v>35</v>
      </c>
    </row>
    <row r="59" spans="1:14" ht="30" customHeight="1">
      <c r="A59" s="28" t="s">
        <v>162</v>
      </c>
      <c r="B59" s="37" t="s">
        <v>417</v>
      </c>
      <c r="C59" s="37" t="s">
        <v>153</v>
      </c>
      <c r="D59" s="37" t="s">
        <v>416</v>
      </c>
      <c r="E59" s="29">
        <v>43617</v>
      </c>
      <c r="F59" s="36">
        <v>25000</v>
      </c>
      <c r="G59" s="37">
        <v>0</v>
      </c>
      <c r="H59" s="37">
        <v>717.5</v>
      </c>
      <c r="I59" s="37">
        <v>760</v>
      </c>
      <c r="J59" s="36">
        <v>1625</v>
      </c>
      <c r="K59" s="36">
        <v>3102.5</v>
      </c>
      <c r="L59" s="36">
        <v>21897.5</v>
      </c>
      <c r="M59" s="36" t="s">
        <v>568</v>
      </c>
      <c r="N59" s="38" t="s">
        <v>35</v>
      </c>
    </row>
    <row r="60" spans="1:14" ht="30" customHeight="1">
      <c r="A60" s="28" t="s">
        <v>166</v>
      </c>
      <c r="B60" s="37" t="s">
        <v>418</v>
      </c>
      <c r="C60" s="37" t="s">
        <v>153</v>
      </c>
      <c r="D60" s="37" t="s">
        <v>367</v>
      </c>
      <c r="E60" s="29">
        <v>42856</v>
      </c>
      <c r="F60" s="36">
        <v>26250</v>
      </c>
      <c r="G60" s="37">
        <v>0</v>
      </c>
      <c r="H60" s="37">
        <v>753.38</v>
      </c>
      <c r="I60" s="37">
        <v>798</v>
      </c>
      <c r="J60" s="37">
        <v>25</v>
      </c>
      <c r="K60" s="36">
        <v>1576.38</v>
      </c>
      <c r="L60" s="36">
        <v>24673.62</v>
      </c>
      <c r="M60" s="36" t="s">
        <v>568</v>
      </c>
      <c r="N60" s="38" t="s">
        <v>35</v>
      </c>
    </row>
    <row r="61" spans="1:14" ht="30" customHeight="1">
      <c r="A61" s="28" t="s">
        <v>168</v>
      </c>
      <c r="B61" s="37" t="s">
        <v>419</v>
      </c>
      <c r="C61" s="37" t="s">
        <v>153</v>
      </c>
      <c r="D61" s="37" t="s">
        <v>367</v>
      </c>
      <c r="E61" s="29">
        <v>42767</v>
      </c>
      <c r="F61" s="36">
        <v>26250</v>
      </c>
      <c r="G61" s="37">
        <v>0</v>
      </c>
      <c r="H61" s="37">
        <v>753.38</v>
      </c>
      <c r="I61" s="37">
        <v>798</v>
      </c>
      <c r="J61" s="37">
        <v>625</v>
      </c>
      <c r="K61" s="36">
        <v>2176.38</v>
      </c>
      <c r="L61" s="36">
        <v>24073.62</v>
      </c>
      <c r="M61" s="36" t="s">
        <v>568</v>
      </c>
      <c r="N61" s="38" t="s">
        <v>35</v>
      </c>
    </row>
    <row r="62" spans="1:14" ht="30" customHeight="1">
      <c r="A62" s="28" t="s">
        <v>171</v>
      </c>
      <c r="B62" s="37" t="s">
        <v>420</v>
      </c>
      <c r="C62" s="37" t="s">
        <v>153</v>
      </c>
      <c r="D62" s="37" t="s">
        <v>367</v>
      </c>
      <c r="E62" s="29">
        <v>43313</v>
      </c>
      <c r="F62" s="36">
        <v>25000</v>
      </c>
      <c r="G62" s="37">
        <v>0</v>
      </c>
      <c r="H62" s="37">
        <v>717.5</v>
      </c>
      <c r="I62" s="37">
        <v>760</v>
      </c>
      <c r="J62" s="37">
        <v>125</v>
      </c>
      <c r="K62" s="36">
        <v>1602.5</v>
      </c>
      <c r="L62" s="36">
        <v>23397.5</v>
      </c>
      <c r="M62" s="36" t="s">
        <v>568</v>
      </c>
      <c r="N62" s="38" t="s">
        <v>35</v>
      </c>
    </row>
    <row r="63" spans="1:14" ht="30" customHeight="1">
      <c r="A63" s="1" t="s">
        <v>173</v>
      </c>
      <c r="B63" s="37" t="s">
        <v>421</v>
      </c>
      <c r="C63" s="37" t="s">
        <v>153</v>
      </c>
      <c r="D63" s="37" t="s">
        <v>367</v>
      </c>
      <c r="E63" s="29">
        <v>43346</v>
      </c>
      <c r="F63" s="36">
        <v>25000</v>
      </c>
      <c r="G63" s="37">
        <v>0</v>
      </c>
      <c r="H63" s="37">
        <v>717.5</v>
      </c>
      <c r="I63" s="37">
        <v>760</v>
      </c>
      <c r="J63" s="36">
        <v>1125</v>
      </c>
      <c r="K63" s="36">
        <v>2602.5</v>
      </c>
      <c r="L63" s="36">
        <v>22397.5</v>
      </c>
      <c r="M63" s="36" t="s">
        <v>568</v>
      </c>
      <c r="N63" s="38" t="s">
        <v>35</v>
      </c>
    </row>
    <row r="64" spans="1:14" ht="30" customHeight="1">
      <c r="A64" s="28" t="s">
        <v>176</v>
      </c>
      <c r="B64" s="37" t="s">
        <v>422</v>
      </c>
      <c r="C64" s="37" t="s">
        <v>153</v>
      </c>
      <c r="D64" s="37" t="s">
        <v>367</v>
      </c>
      <c r="E64" s="29">
        <v>44459</v>
      </c>
      <c r="F64" s="36">
        <v>20000</v>
      </c>
      <c r="G64" s="37">
        <v>0</v>
      </c>
      <c r="H64" s="37">
        <v>574</v>
      </c>
      <c r="I64" s="37">
        <v>608</v>
      </c>
      <c r="J64" s="37">
        <v>25</v>
      </c>
      <c r="K64" s="36">
        <v>1207</v>
      </c>
      <c r="L64" s="36">
        <v>18793</v>
      </c>
      <c r="M64" s="36" t="s">
        <v>568</v>
      </c>
      <c r="N64" s="38" t="s">
        <v>35</v>
      </c>
    </row>
    <row r="65" spans="1:14" ht="30" customHeight="1">
      <c r="A65" s="28" t="s">
        <v>178</v>
      </c>
      <c r="B65" s="37" t="s">
        <v>423</v>
      </c>
      <c r="C65" s="37" t="s">
        <v>153</v>
      </c>
      <c r="D65" s="37" t="s">
        <v>424</v>
      </c>
      <c r="E65" s="29">
        <v>38504</v>
      </c>
      <c r="F65" s="36">
        <v>29940.74</v>
      </c>
      <c r="G65" s="37">
        <v>0</v>
      </c>
      <c r="H65" s="37">
        <v>859.3</v>
      </c>
      <c r="I65" s="37">
        <v>910.2</v>
      </c>
      <c r="J65" s="37">
        <v>25</v>
      </c>
      <c r="K65" s="36">
        <v>1794.5</v>
      </c>
      <c r="L65" s="36">
        <v>28146.240000000002</v>
      </c>
      <c r="M65" s="36" t="s">
        <v>568</v>
      </c>
      <c r="N65" s="38" t="s">
        <v>19</v>
      </c>
    </row>
    <row r="66" spans="1:14" ht="30" customHeight="1">
      <c r="A66" s="28" t="s">
        <v>181</v>
      </c>
      <c r="B66" s="37" t="s">
        <v>425</v>
      </c>
      <c r="C66" s="37" t="s">
        <v>153</v>
      </c>
      <c r="D66" s="37" t="s">
        <v>426</v>
      </c>
      <c r="E66" s="29">
        <v>38384</v>
      </c>
      <c r="F66" s="36">
        <v>22000</v>
      </c>
      <c r="G66" s="37">
        <v>0</v>
      </c>
      <c r="H66" s="37">
        <v>631.4</v>
      </c>
      <c r="I66" s="37">
        <v>668.8</v>
      </c>
      <c r="J66" s="37">
        <v>25</v>
      </c>
      <c r="K66" s="36">
        <v>1325.2</v>
      </c>
      <c r="L66" s="36">
        <v>20674.8</v>
      </c>
      <c r="M66" s="36" t="s">
        <v>568</v>
      </c>
      <c r="N66" s="38" t="s">
        <v>19</v>
      </c>
    </row>
    <row r="67" spans="1:14" ht="30" customHeight="1">
      <c r="A67" s="28" t="s">
        <v>184</v>
      </c>
      <c r="B67" s="37" t="s">
        <v>427</v>
      </c>
      <c r="C67" s="37" t="s">
        <v>153</v>
      </c>
      <c r="D67" s="37" t="s">
        <v>426</v>
      </c>
      <c r="E67" s="29">
        <v>38869</v>
      </c>
      <c r="F67" s="36">
        <v>22000</v>
      </c>
      <c r="G67" s="37">
        <v>0</v>
      </c>
      <c r="H67" s="37">
        <v>631.4</v>
      </c>
      <c r="I67" s="37">
        <v>668.8</v>
      </c>
      <c r="J67" s="36">
        <v>2125</v>
      </c>
      <c r="K67" s="36">
        <f>+Tabla4[[#This Row],[Seguro 
de Pensión 
(2.87%) 
 (2*)]]+Tabla4[[#This Row],[ISR
(Ley 11-92)
(1*)]]+Tabla4[[#This Row],[Seguro 
de Salud (3.04%)
 (3*)]]+Tabla4[[#This Row],[Otros 
Descuentos]]</f>
        <v>3425.2</v>
      </c>
      <c r="L67" s="36">
        <f>+Tabla4[[#This Row],[Sueldo Bruto
(RD$)]]-Tabla4[[#This Row],[Total 
de 
Descuento]]</f>
        <v>18574.8</v>
      </c>
      <c r="M67" s="36" t="s">
        <v>568</v>
      </c>
      <c r="N67" s="38" t="s">
        <v>19</v>
      </c>
    </row>
    <row r="68" spans="1:14" ht="30" customHeight="1">
      <c r="A68" s="28" t="s">
        <v>187</v>
      </c>
      <c r="B68" s="37" t="s">
        <v>428</v>
      </c>
      <c r="C68" s="37" t="s">
        <v>153</v>
      </c>
      <c r="D68" s="37" t="s">
        <v>426</v>
      </c>
      <c r="E68" s="29">
        <v>40940</v>
      </c>
      <c r="F68" s="36">
        <v>22000</v>
      </c>
      <c r="G68" s="36">
        <v>0</v>
      </c>
      <c r="H68" s="36">
        <v>631.4</v>
      </c>
      <c r="I68" s="36">
        <v>668.8</v>
      </c>
      <c r="J68" s="37">
        <v>25</v>
      </c>
      <c r="K68" s="36">
        <v>1325.2</v>
      </c>
      <c r="L68" s="36">
        <v>20674.8</v>
      </c>
      <c r="M68" s="36" t="s">
        <v>568</v>
      </c>
      <c r="N68" s="38" t="s">
        <v>35</v>
      </c>
    </row>
    <row r="69" spans="1:14" ht="30" customHeight="1">
      <c r="A69" s="28" t="s">
        <v>189</v>
      </c>
      <c r="B69" s="37" t="s">
        <v>429</v>
      </c>
      <c r="C69" s="37" t="s">
        <v>153</v>
      </c>
      <c r="D69" s="37" t="s">
        <v>426</v>
      </c>
      <c r="E69" s="29">
        <v>42386</v>
      </c>
      <c r="F69" s="36">
        <v>22000</v>
      </c>
      <c r="G69" s="36">
        <v>0</v>
      </c>
      <c r="H69" s="36">
        <v>631.4</v>
      </c>
      <c r="I69" s="36">
        <v>668.8</v>
      </c>
      <c r="J69" s="37">
        <v>125</v>
      </c>
      <c r="K69" s="36">
        <v>1425.2</v>
      </c>
      <c r="L69" s="36">
        <v>20574.8</v>
      </c>
      <c r="M69" s="36" t="s">
        <v>568</v>
      </c>
      <c r="N69" s="38" t="s">
        <v>19</v>
      </c>
    </row>
    <row r="70" spans="1:14" ht="30" customHeight="1">
      <c r="A70" s="28" t="s">
        <v>191</v>
      </c>
      <c r="B70" s="37" t="s">
        <v>430</v>
      </c>
      <c r="C70" s="37" t="s">
        <v>153</v>
      </c>
      <c r="D70" s="37" t="s">
        <v>426</v>
      </c>
      <c r="E70" s="29">
        <v>41306</v>
      </c>
      <c r="F70" s="36">
        <v>22000</v>
      </c>
      <c r="G70" s="36">
        <v>0</v>
      </c>
      <c r="H70" s="36">
        <v>631.4</v>
      </c>
      <c r="I70" s="36">
        <v>668.8</v>
      </c>
      <c r="J70" s="37">
        <v>25</v>
      </c>
      <c r="K70" s="36">
        <v>1325.2</v>
      </c>
      <c r="L70" s="36">
        <v>20674.8</v>
      </c>
      <c r="M70" s="36" t="s">
        <v>568</v>
      </c>
      <c r="N70" s="38" t="s">
        <v>19</v>
      </c>
    </row>
    <row r="71" spans="1:14" ht="30" customHeight="1">
      <c r="A71" s="28" t="s">
        <v>193</v>
      </c>
      <c r="B71" s="37" t="s">
        <v>431</v>
      </c>
      <c r="C71" s="37" t="s">
        <v>153</v>
      </c>
      <c r="D71" s="37" t="s">
        <v>426</v>
      </c>
      <c r="E71" s="29">
        <v>41624</v>
      </c>
      <c r="F71" s="36">
        <v>22000</v>
      </c>
      <c r="G71" s="37">
        <v>0</v>
      </c>
      <c r="H71" s="37">
        <v>631.4</v>
      </c>
      <c r="I71" s="37">
        <v>668.8</v>
      </c>
      <c r="J71" s="37">
        <v>25</v>
      </c>
      <c r="K71" s="36">
        <v>1325.2</v>
      </c>
      <c r="L71" s="36">
        <v>20674.8</v>
      </c>
      <c r="M71" s="36" t="s">
        <v>568</v>
      </c>
      <c r="N71" s="38" t="s">
        <v>19</v>
      </c>
    </row>
    <row r="72" spans="1:14" ht="30" customHeight="1">
      <c r="A72" s="28" t="s">
        <v>195</v>
      </c>
      <c r="B72" s="37" t="s">
        <v>432</v>
      </c>
      <c r="C72" s="37" t="s">
        <v>153</v>
      </c>
      <c r="D72" s="37" t="s">
        <v>426</v>
      </c>
      <c r="E72" s="29">
        <v>42401</v>
      </c>
      <c r="F72" s="36">
        <v>22000</v>
      </c>
      <c r="G72" s="37">
        <v>0</v>
      </c>
      <c r="H72" s="37">
        <v>631.4</v>
      </c>
      <c r="I72" s="37">
        <v>668.8</v>
      </c>
      <c r="J72" s="37">
        <v>125</v>
      </c>
      <c r="K72" s="36">
        <v>1425.2</v>
      </c>
      <c r="L72" s="36">
        <v>20574.8</v>
      </c>
      <c r="M72" s="36" t="s">
        <v>568</v>
      </c>
      <c r="N72" s="38" t="s">
        <v>19</v>
      </c>
    </row>
    <row r="73" spans="1:14" ht="30" customHeight="1">
      <c r="A73" s="28" t="s">
        <v>197</v>
      </c>
      <c r="B73" s="37" t="s">
        <v>433</v>
      </c>
      <c r="C73" s="37" t="s">
        <v>153</v>
      </c>
      <c r="D73" s="37" t="s">
        <v>426</v>
      </c>
      <c r="E73" s="29">
        <v>43132</v>
      </c>
      <c r="F73" s="36">
        <v>22000</v>
      </c>
      <c r="G73" s="37">
        <v>0</v>
      </c>
      <c r="H73" s="37">
        <v>631.4</v>
      </c>
      <c r="I73" s="37">
        <v>668.8</v>
      </c>
      <c r="J73" s="37">
        <v>125</v>
      </c>
      <c r="K73" s="36">
        <v>1425.2</v>
      </c>
      <c r="L73" s="36">
        <v>20574.8</v>
      </c>
      <c r="M73" s="36" t="s">
        <v>568</v>
      </c>
      <c r="N73" s="38" t="s">
        <v>19</v>
      </c>
    </row>
    <row r="74" spans="1:14" ht="30" customHeight="1">
      <c r="A74" s="1" t="s">
        <v>200</v>
      </c>
      <c r="B74" s="37" t="s">
        <v>434</v>
      </c>
      <c r="C74" s="37" t="s">
        <v>153</v>
      </c>
      <c r="D74" s="37" t="s">
        <v>426</v>
      </c>
      <c r="E74" s="29">
        <v>43617</v>
      </c>
      <c r="F74" s="36">
        <v>15000</v>
      </c>
      <c r="G74" s="37">
        <v>0</v>
      </c>
      <c r="H74" s="37">
        <v>430.5</v>
      </c>
      <c r="I74" s="37">
        <v>456</v>
      </c>
      <c r="J74" s="37">
        <v>125</v>
      </c>
      <c r="K74" s="36">
        <v>1011.5</v>
      </c>
      <c r="L74" s="36">
        <v>13988.5</v>
      </c>
      <c r="M74" s="36" t="s">
        <v>568</v>
      </c>
      <c r="N74" s="38" t="s">
        <v>35</v>
      </c>
    </row>
    <row r="75" spans="1:14" ht="30" customHeight="1">
      <c r="A75" s="28" t="s">
        <v>202</v>
      </c>
      <c r="B75" s="37" t="s">
        <v>435</v>
      </c>
      <c r="C75" s="37" t="s">
        <v>153</v>
      </c>
      <c r="D75" s="37" t="s">
        <v>426</v>
      </c>
      <c r="E75" s="29">
        <v>44459</v>
      </c>
      <c r="F75" s="36">
        <v>15000</v>
      </c>
      <c r="G75" s="37">
        <v>0</v>
      </c>
      <c r="H75" s="37">
        <v>430.5</v>
      </c>
      <c r="I75" s="37">
        <v>456</v>
      </c>
      <c r="J75" s="36">
        <v>1375.12</v>
      </c>
      <c r="K75" s="36">
        <v>2261.62</v>
      </c>
      <c r="L75" s="36">
        <v>12738.38</v>
      </c>
      <c r="M75" s="36" t="s">
        <v>568</v>
      </c>
      <c r="N75" s="38" t="s">
        <v>19</v>
      </c>
    </row>
    <row r="76" spans="1:14" ht="30" customHeight="1">
      <c r="A76" s="28" t="s">
        <v>205</v>
      </c>
      <c r="B76" s="37" t="s">
        <v>436</v>
      </c>
      <c r="C76" s="37" t="s">
        <v>153</v>
      </c>
      <c r="D76" s="37" t="s">
        <v>426</v>
      </c>
      <c r="E76" s="29">
        <v>43845</v>
      </c>
      <c r="F76" s="36">
        <v>15000</v>
      </c>
      <c r="G76" s="37">
        <v>0</v>
      </c>
      <c r="H76" s="37">
        <v>430.5</v>
      </c>
      <c r="I76" s="37">
        <v>456</v>
      </c>
      <c r="J76" s="37">
        <v>25</v>
      </c>
      <c r="K76" s="37">
        <v>911.5</v>
      </c>
      <c r="L76" s="36">
        <v>14088.5</v>
      </c>
      <c r="M76" s="36" t="s">
        <v>568</v>
      </c>
      <c r="N76" s="38" t="s">
        <v>35</v>
      </c>
    </row>
    <row r="77" spans="1:14" ht="30" customHeight="1">
      <c r="A77" s="28" t="s">
        <v>208</v>
      </c>
      <c r="B77" s="37" t="s">
        <v>437</v>
      </c>
      <c r="C77" s="37" t="s">
        <v>153</v>
      </c>
      <c r="D77" s="37" t="s">
        <v>426</v>
      </c>
      <c r="E77" s="29">
        <v>44102</v>
      </c>
      <c r="F77" s="36">
        <v>15000</v>
      </c>
      <c r="G77" s="37">
        <v>0</v>
      </c>
      <c r="H77" s="37">
        <v>430.5</v>
      </c>
      <c r="I77" s="37">
        <v>456</v>
      </c>
      <c r="J77" s="37">
        <v>125</v>
      </c>
      <c r="K77" s="36">
        <v>1011.5</v>
      </c>
      <c r="L77" s="36">
        <v>13988.5</v>
      </c>
      <c r="M77" s="36" t="s">
        <v>568</v>
      </c>
      <c r="N77" s="38" t="s">
        <v>19</v>
      </c>
    </row>
    <row r="78" spans="1:14" ht="30" customHeight="1">
      <c r="A78" s="28" t="s">
        <v>210</v>
      </c>
      <c r="B78" s="37" t="s">
        <v>621</v>
      </c>
      <c r="C78" s="37" t="s">
        <v>153</v>
      </c>
      <c r="D78" s="37" t="s">
        <v>426</v>
      </c>
      <c r="E78" s="29">
        <v>44713</v>
      </c>
      <c r="F78" s="36">
        <v>20000</v>
      </c>
      <c r="G78" s="36">
        <v>0</v>
      </c>
      <c r="H78" s="36">
        <v>574</v>
      </c>
      <c r="I78" s="36">
        <v>608</v>
      </c>
      <c r="J78" s="37">
        <v>25</v>
      </c>
      <c r="K78" s="36">
        <f>+Tabla4[[#This Row],[ISR
(Ley 11-92)
(1*)]]+Tabla4[[#This Row],[Seguro 
de Pensión 
(2.87%) 
 (2*)]]+Tabla4[[#This Row],[Seguro 
de Salud (3.04%)
 (3*)]]+Tabla4[[#This Row],[Otros 
Descuentos]]</f>
        <v>1207</v>
      </c>
      <c r="L78" s="36">
        <f>+Tabla4[[#This Row],[Sueldo Bruto
(RD$)]]-Tabla4[[#This Row],[Total 
de 
Descuento]]</f>
        <v>18793</v>
      </c>
      <c r="M78" s="36" t="s">
        <v>355</v>
      </c>
      <c r="N78" s="38" t="s">
        <v>35</v>
      </c>
    </row>
    <row r="79" spans="1:14" ht="30" customHeight="1">
      <c r="A79" s="28" t="s">
        <v>212</v>
      </c>
      <c r="B79" s="37" t="s">
        <v>438</v>
      </c>
      <c r="C79" s="37" t="s">
        <v>439</v>
      </c>
      <c r="D79" s="37" t="s">
        <v>388</v>
      </c>
      <c r="E79" s="29">
        <v>44208</v>
      </c>
      <c r="F79" s="36">
        <v>30000</v>
      </c>
      <c r="G79" s="37">
        <v>0</v>
      </c>
      <c r="H79" s="37">
        <v>861</v>
      </c>
      <c r="I79" s="37">
        <v>912</v>
      </c>
      <c r="J79" s="36">
        <v>1875.12</v>
      </c>
      <c r="K79" s="36">
        <v>3648.12</v>
      </c>
      <c r="L79" s="36">
        <v>26351.88</v>
      </c>
      <c r="M79" s="36" t="s">
        <v>568</v>
      </c>
      <c r="N79" s="38" t="s">
        <v>35</v>
      </c>
    </row>
    <row r="80" spans="1:14" ht="30" customHeight="1">
      <c r="A80" s="28" t="s">
        <v>214</v>
      </c>
      <c r="B80" s="37" t="s">
        <v>440</v>
      </c>
      <c r="C80" s="37" t="s">
        <v>441</v>
      </c>
      <c r="D80" s="37" t="s">
        <v>442</v>
      </c>
      <c r="E80" s="29">
        <v>40756</v>
      </c>
      <c r="F80" s="36">
        <v>75000</v>
      </c>
      <c r="G80" s="101">
        <v>6309.38</v>
      </c>
      <c r="H80" s="36">
        <v>2152.5</v>
      </c>
      <c r="I80" s="36">
        <v>2280</v>
      </c>
      <c r="J80" s="37">
        <v>25</v>
      </c>
      <c r="K80" s="36">
        <f>+Tabla4[[#This Row],[ISR
(Ley 11-92)
(1*)]]+Tabla4[[#This Row],[Seguro 
de Pensión 
(2.87%) 
 (2*)]]+Tabla4[[#This Row],[Seguro 
de Salud (3.04%)
 (3*)]]+Tabla4[[#This Row],[Otros 
Descuentos]]</f>
        <v>10766.880000000001</v>
      </c>
      <c r="L80" s="36">
        <f>+Tabla4[[#This Row],[Sueldo Bruto
(RD$)]]-Tabla4[[#This Row],[Total 
de 
Descuento]]</f>
        <v>64233.119999999995</v>
      </c>
      <c r="M80" s="36" t="s">
        <v>350</v>
      </c>
      <c r="N80" s="38" t="s">
        <v>35</v>
      </c>
    </row>
    <row r="81" spans="1:14" ht="30" customHeight="1">
      <c r="A81" s="28" t="s">
        <v>216</v>
      </c>
      <c r="B81" s="37" t="s">
        <v>443</v>
      </c>
      <c r="C81" s="37" t="s">
        <v>441</v>
      </c>
      <c r="D81" s="37" t="s">
        <v>170</v>
      </c>
      <c r="E81" s="29">
        <v>38261</v>
      </c>
      <c r="F81" s="36">
        <v>55000</v>
      </c>
      <c r="G81" s="37">
        <v>0</v>
      </c>
      <c r="H81" s="36">
        <v>1578.5</v>
      </c>
      <c r="I81" s="36">
        <v>1672</v>
      </c>
      <c r="J81" s="37">
        <v>25</v>
      </c>
      <c r="K81" s="36">
        <v>3275.5</v>
      </c>
      <c r="L81" s="36">
        <v>51724.5</v>
      </c>
      <c r="M81" s="36" t="s">
        <v>355</v>
      </c>
      <c r="N81" s="38" t="s">
        <v>19</v>
      </c>
    </row>
    <row r="82" spans="1:14" ht="30" customHeight="1">
      <c r="A82" s="28" t="s">
        <v>218</v>
      </c>
      <c r="B82" s="37" t="s">
        <v>444</v>
      </c>
      <c r="C82" s="37" t="s">
        <v>441</v>
      </c>
      <c r="D82" s="37" t="s">
        <v>445</v>
      </c>
      <c r="E82" s="29">
        <v>39845</v>
      </c>
      <c r="F82" s="36">
        <v>45000</v>
      </c>
      <c r="G82" s="37">
        <v>945.81</v>
      </c>
      <c r="H82" s="36">
        <v>1291.5</v>
      </c>
      <c r="I82" s="36">
        <v>1368</v>
      </c>
      <c r="J82" s="36">
        <v>14471.09</v>
      </c>
      <c r="K82" s="36">
        <v>18076.400000000001</v>
      </c>
      <c r="L82" s="36">
        <v>26923.599999999999</v>
      </c>
      <c r="M82" s="36" t="s">
        <v>350</v>
      </c>
      <c r="N82" s="38" t="s">
        <v>35</v>
      </c>
    </row>
    <row r="83" spans="1:14" ht="30" customHeight="1">
      <c r="A83" s="28" t="s">
        <v>221</v>
      </c>
      <c r="B83" s="37" t="s">
        <v>446</v>
      </c>
      <c r="C83" s="37" t="s">
        <v>441</v>
      </c>
      <c r="D83" s="37" t="s">
        <v>109</v>
      </c>
      <c r="E83" s="29">
        <v>39965</v>
      </c>
      <c r="F83" s="36">
        <v>42000</v>
      </c>
      <c r="G83" s="37">
        <v>0</v>
      </c>
      <c r="H83" s="36">
        <v>1205.4000000000001</v>
      </c>
      <c r="I83" s="36">
        <v>1276.8</v>
      </c>
      <c r="J83" s="36">
        <v>6924.79</v>
      </c>
      <c r="K83" s="36">
        <v>9406.99</v>
      </c>
      <c r="L83" s="36">
        <v>32593.01</v>
      </c>
      <c r="M83" s="36" t="s">
        <v>350</v>
      </c>
      <c r="N83" s="38" t="s">
        <v>35</v>
      </c>
    </row>
    <row r="84" spans="1:14" ht="30" customHeight="1">
      <c r="A84" s="28" t="s">
        <v>223</v>
      </c>
      <c r="B84" s="37" t="s">
        <v>447</v>
      </c>
      <c r="C84" s="37" t="s">
        <v>441</v>
      </c>
      <c r="D84" s="37" t="s">
        <v>388</v>
      </c>
      <c r="E84" s="29">
        <v>44319</v>
      </c>
      <c r="F84" s="36">
        <v>30000</v>
      </c>
      <c r="G84" s="37">
        <v>0</v>
      </c>
      <c r="H84" s="37">
        <v>861</v>
      </c>
      <c r="I84" s="37">
        <v>912</v>
      </c>
      <c r="J84" s="37">
        <v>125</v>
      </c>
      <c r="K84" s="36">
        <v>1898</v>
      </c>
      <c r="L84" s="36">
        <v>28102</v>
      </c>
      <c r="M84" s="36" t="s">
        <v>350</v>
      </c>
      <c r="N84" s="38" t="s">
        <v>19</v>
      </c>
    </row>
    <row r="85" spans="1:14" ht="30" customHeight="1">
      <c r="A85" s="1" t="s">
        <v>225</v>
      </c>
      <c r="B85" s="37" t="s">
        <v>448</v>
      </c>
      <c r="C85" s="37" t="s">
        <v>441</v>
      </c>
      <c r="D85" s="37" t="s">
        <v>449</v>
      </c>
      <c r="E85" s="29">
        <v>36896</v>
      </c>
      <c r="F85" s="36">
        <v>26250</v>
      </c>
      <c r="G85" s="37">
        <v>0</v>
      </c>
      <c r="H85" s="37">
        <v>753.38</v>
      </c>
      <c r="I85" s="37">
        <v>798</v>
      </c>
      <c r="J85" s="36">
        <v>4175.95</v>
      </c>
      <c r="K85" s="36">
        <f>+Tabla4[[#This Row],[Seguro 
de Pensión 
(2.87%) 
 (2*)]]+Tabla4[[#This Row],[Seguro 
de Salud (3.04%)
 (3*)]]+Tabla4[[#This Row],[Otros 
Descuentos]]</f>
        <v>5727.33</v>
      </c>
      <c r="L85" s="36">
        <f>+Tabla4[[#This Row],[Sueldo Bruto
(RD$)]]-Tabla4[[#This Row],[Total 
de 
Descuento]]</f>
        <v>20522.669999999998</v>
      </c>
      <c r="M85" s="36" t="s">
        <v>568</v>
      </c>
      <c r="N85" s="38" t="s">
        <v>35</v>
      </c>
    </row>
    <row r="86" spans="1:14" ht="30" customHeight="1">
      <c r="A86" s="28" t="s">
        <v>227</v>
      </c>
      <c r="B86" s="37" t="s">
        <v>450</v>
      </c>
      <c r="C86" s="37" t="s">
        <v>441</v>
      </c>
      <c r="D86" s="37" t="s">
        <v>449</v>
      </c>
      <c r="E86" s="29">
        <v>38961</v>
      </c>
      <c r="F86" s="36">
        <v>26250</v>
      </c>
      <c r="G86" s="37">
        <v>0</v>
      </c>
      <c r="H86" s="37">
        <v>753.38</v>
      </c>
      <c r="I86" s="37">
        <v>798</v>
      </c>
      <c r="J86" s="37">
        <v>25</v>
      </c>
      <c r="K86" s="36">
        <v>1576.38</v>
      </c>
      <c r="L86" s="36">
        <v>24673.62</v>
      </c>
      <c r="M86" s="36" t="s">
        <v>568</v>
      </c>
      <c r="N86" s="38" t="s">
        <v>35</v>
      </c>
    </row>
    <row r="87" spans="1:14" ht="30" customHeight="1">
      <c r="A87" s="28" t="s">
        <v>229</v>
      </c>
      <c r="B87" s="37" t="s">
        <v>451</v>
      </c>
      <c r="C87" s="37" t="s">
        <v>441</v>
      </c>
      <c r="D87" s="37" t="s">
        <v>449</v>
      </c>
      <c r="E87" s="29">
        <v>43586</v>
      </c>
      <c r="F87" s="36">
        <v>23000</v>
      </c>
      <c r="G87" s="36">
        <v>0</v>
      </c>
      <c r="H87" s="36">
        <v>660.1</v>
      </c>
      <c r="I87" s="36">
        <v>699.2</v>
      </c>
      <c r="J87" s="36">
        <v>8052.34</v>
      </c>
      <c r="K87" s="36">
        <v>9411.64</v>
      </c>
      <c r="L87" s="36">
        <v>13588.36</v>
      </c>
      <c r="M87" s="36" t="s">
        <v>568</v>
      </c>
      <c r="N87" s="38" t="s">
        <v>35</v>
      </c>
    </row>
    <row r="88" spans="1:14" ht="30" customHeight="1">
      <c r="A88" s="28" t="s">
        <v>233</v>
      </c>
      <c r="B88" s="37" t="s">
        <v>452</v>
      </c>
      <c r="C88" s="37" t="s">
        <v>441</v>
      </c>
      <c r="D88" s="37" t="s">
        <v>449</v>
      </c>
      <c r="E88" s="29">
        <v>44305</v>
      </c>
      <c r="F88" s="36">
        <v>21000</v>
      </c>
      <c r="G88" s="36">
        <v>0</v>
      </c>
      <c r="H88" s="36">
        <v>602.70000000000005</v>
      </c>
      <c r="I88" s="36">
        <v>638.4</v>
      </c>
      <c r="J88" s="37">
        <v>25</v>
      </c>
      <c r="K88" s="36">
        <v>1266.0999999999999</v>
      </c>
      <c r="L88" s="36">
        <v>19733.900000000001</v>
      </c>
      <c r="M88" s="36" t="s">
        <v>568</v>
      </c>
      <c r="N88" s="38" t="s">
        <v>35</v>
      </c>
    </row>
    <row r="89" spans="1:14" ht="30" customHeight="1">
      <c r="A89" s="28" t="s">
        <v>235</v>
      </c>
      <c r="B89" s="37" t="s">
        <v>453</v>
      </c>
      <c r="C89" s="37" t="s">
        <v>441</v>
      </c>
      <c r="D89" s="37" t="s">
        <v>449</v>
      </c>
      <c r="E89" s="29">
        <v>44550</v>
      </c>
      <c r="F89" s="36">
        <v>22000</v>
      </c>
      <c r="G89" s="36">
        <v>0</v>
      </c>
      <c r="H89" s="36">
        <v>631.4</v>
      </c>
      <c r="I89" s="36">
        <v>668.8</v>
      </c>
      <c r="J89" s="37">
        <v>25</v>
      </c>
      <c r="K89" s="36">
        <v>1325.2</v>
      </c>
      <c r="L89" s="36">
        <v>20674.8</v>
      </c>
      <c r="M89" s="36" t="s">
        <v>568</v>
      </c>
      <c r="N89" s="38" t="s">
        <v>35</v>
      </c>
    </row>
    <row r="90" spans="1:14" ht="30" customHeight="1">
      <c r="A90" s="28" t="s">
        <v>239</v>
      </c>
      <c r="B90" s="37" t="s">
        <v>454</v>
      </c>
      <c r="C90" s="37" t="s">
        <v>157</v>
      </c>
      <c r="D90" s="37" t="s">
        <v>455</v>
      </c>
      <c r="E90" s="29">
        <v>41276</v>
      </c>
      <c r="F90" s="36">
        <v>110000</v>
      </c>
      <c r="G90" s="36">
        <v>14457.62</v>
      </c>
      <c r="H90" s="36">
        <v>3157</v>
      </c>
      <c r="I90" s="36">
        <v>3344</v>
      </c>
      <c r="J90" s="37">
        <v>25</v>
      </c>
      <c r="K90" s="36">
        <v>20983.62</v>
      </c>
      <c r="L90" s="36">
        <v>89016.38</v>
      </c>
      <c r="M90" s="36" t="s">
        <v>350</v>
      </c>
      <c r="N90" s="38" t="s">
        <v>19</v>
      </c>
    </row>
    <row r="91" spans="1:14" ht="30" customHeight="1">
      <c r="A91" s="28" t="s">
        <v>241</v>
      </c>
      <c r="B91" s="37" t="s">
        <v>456</v>
      </c>
      <c r="C91" s="37" t="s">
        <v>157</v>
      </c>
      <c r="D91" s="37" t="s">
        <v>457</v>
      </c>
      <c r="E91" s="29">
        <v>41715</v>
      </c>
      <c r="F91" s="36">
        <v>65000</v>
      </c>
      <c r="G91" s="36">
        <v>4427.58</v>
      </c>
      <c r="H91" s="36">
        <v>1865.5</v>
      </c>
      <c r="I91" s="36">
        <v>1976</v>
      </c>
      <c r="J91" s="37">
        <v>125</v>
      </c>
      <c r="K91" s="36">
        <v>8394.08</v>
      </c>
      <c r="L91" s="36">
        <v>56605.919999999998</v>
      </c>
      <c r="M91" s="36" t="s">
        <v>350</v>
      </c>
      <c r="N91" s="38" t="s">
        <v>35</v>
      </c>
    </row>
    <row r="92" spans="1:14" ht="30" customHeight="1">
      <c r="A92" s="28" t="s">
        <v>244</v>
      </c>
      <c r="B92" s="37" t="s">
        <v>458</v>
      </c>
      <c r="C92" s="37" t="s">
        <v>231</v>
      </c>
      <c r="D92" s="37" t="s">
        <v>459</v>
      </c>
      <c r="E92" s="29">
        <v>41932</v>
      </c>
      <c r="F92" s="36">
        <v>125000</v>
      </c>
      <c r="G92" s="36">
        <v>17985.990000000002</v>
      </c>
      <c r="H92" s="36">
        <v>3587.5</v>
      </c>
      <c r="I92" s="36">
        <v>3800</v>
      </c>
      <c r="J92" s="36">
        <v>7525</v>
      </c>
      <c r="K92" s="36">
        <v>32898.49</v>
      </c>
      <c r="L92" s="36">
        <v>92101.51</v>
      </c>
      <c r="M92" s="36" t="s">
        <v>350</v>
      </c>
      <c r="N92" s="38" t="s">
        <v>35</v>
      </c>
    </row>
    <row r="93" spans="1:14" ht="30" customHeight="1">
      <c r="A93" s="28" t="s">
        <v>247</v>
      </c>
      <c r="B93" s="37" t="s">
        <v>460</v>
      </c>
      <c r="C93" s="37" t="s">
        <v>231</v>
      </c>
      <c r="D93" s="37" t="s">
        <v>101</v>
      </c>
      <c r="E93" s="29">
        <v>42036</v>
      </c>
      <c r="F93" s="36">
        <v>95000</v>
      </c>
      <c r="G93" s="36">
        <v>10929.24</v>
      </c>
      <c r="H93" s="36">
        <v>2726.5</v>
      </c>
      <c r="I93" s="36">
        <v>2888</v>
      </c>
      <c r="J93" s="36">
        <v>7395.69</v>
      </c>
      <c r="K93" s="36">
        <v>23939.43</v>
      </c>
      <c r="L93" s="36">
        <v>71060.570000000007</v>
      </c>
      <c r="M93" s="36" t="s">
        <v>350</v>
      </c>
      <c r="N93" s="38" t="s">
        <v>35</v>
      </c>
    </row>
    <row r="94" spans="1:14" ht="30" customHeight="1">
      <c r="A94" s="28" t="s">
        <v>249</v>
      </c>
      <c r="B94" s="37" t="s">
        <v>461</v>
      </c>
      <c r="C94" s="37" t="s">
        <v>231</v>
      </c>
      <c r="D94" s="37" t="s">
        <v>98</v>
      </c>
      <c r="E94" s="29">
        <v>43191</v>
      </c>
      <c r="F94" s="36">
        <v>75000</v>
      </c>
      <c r="G94" s="36">
        <v>6309.38</v>
      </c>
      <c r="H94" s="36">
        <v>2152.5</v>
      </c>
      <c r="I94" s="36">
        <v>2280</v>
      </c>
      <c r="J94" s="37">
        <v>25</v>
      </c>
      <c r="K94" s="36">
        <f>+Tabla4[[#This Row],[ISR
(Ley 11-92)
(1*)]]+Tabla4[[#This Row],[Seguro 
de Pensión 
(2.87%) 
 (2*)]]+Tabla4[[#This Row],[Seguro 
de Salud (3.04%)
 (3*)]]+Tabla4[[#This Row],[Otros 
Descuentos]]</f>
        <v>10766.880000000001</v>
      </c>
      <c r="L94" s="36">
        <f>+Tabla4[[#This Row],[Sueldo Bruto
(RD$)]]-Tabla4[[#This Row],[Total 
de 
Descuento]]</f>
        <v>64233.119999999995</v>
      </c>
      <c r="M94" s="36" t="s">
        <v>350</v>
      </c>
      <c r="N94" s="38" t="s">
        <v>19</v>
      </c>
    </row>
    <row r="95" spans="1:14" ht="30" customHeight="1">
      <c r="A95" s="28" t="s">
        <v>251</v>
      </c>
      <c r="B95" s="37" t="s">
        <v>462</v>
      </c>
      <c r="C95" s="37" t="s">
        <v>231</v>
      </c>
      <c r="D95" s="37" t="s">
        <v>98</v>
      </c>
      <c r="E95" s="29">
        <v>43172</v>
      </c>
      <c r="F95" s="36">
        <v>85000</v>
      </c>
      <c r="G95" s="36">
        <v>8576.99</v>
      </c>
      <c r="H95" s="36">
        <v>2439.5</v>
      </c>
      <c r="I95" s="36">
        <v>2584</v>
      </c>
      <c r="J95" s="37">
        <v>25</v>
      </c>
      <c r="K95" s="36">
        <f>+Tabla4[[#This Row],[ISR
(Ley 11-92)
(1*)]]+Tabla4[[#This Row],[Seguro 
de Pensión 
(2.87%) 
 (2*)]]+Tabla4[[#This Row],[Seguro 
de Salud (3.04%)
 (3*)]]+Tabla4[[#This Row],[Otros 
Descuentos]]</f>
        <v>13625.49</v>
      </c>
      <c r="L95" s="36">
        <f>+Tabla4[[#This Row],[Sueldo Bruto
(RD$)]]-Tabla4[[#This Row],[Total 
de 
Descuento]]</f>
        <v>71374.509999999995</v>
      </c>
      <c r="M95" s="36" t="s">
        <v>350</v>
      </c>
      <c r="N95" s="38" t="s">
        <v>19</v>
      </c>
    </row>
    <row r="96" spans="1:14" ht="30" customHeight="1">
      <c r="A96" s="1" t="s">
        <v>253</v>
      </c>
      <c r="B96" s="37" t="s">
        <v>463</v>
      </c>
      <c r="C96" s="37" t="s">
        <v>183</v>
      </c>
      <c r="D96" s="37" t="s">
        <v>464</v>
      </c>
      <c r="E96" s="29">
        <v>40238</v>
      </c>
      <c r="F96" s="36">
        <v>145000</v>
      </c>
      <c r="G96" s="36">
        <v>22690.49</v>
      </c>
      <c r="H96" s="36">
        <v>4161.5</v>
      </c>
      <c r="I96" s="36">
        <v>4408</v>
      </c>
      <c r="J96" s="36">
        <v>5025</v>
      </c>
      <c r="K96" s="36">
        <f>+Tabla4[[#This Row],[ISR
(Ley 11-92)
(1*)]]+Tabla4[[#This Row],[Seguro 
de Pensión 
(2.87%) 
 (2*)]]+Tabla4[[#This Row],[Seguro 
de Salud (3.04%)
 (3*)]]+Tabla4[[#This Row],[Otros 
Descuentos]]</f>
        <v>36284.990000000005</v>
      </c>
      <c r="L96" s="36">
        <f>+Tabla4[[#This Row],[Sueldo Bruto
(RD$)]]-Tabla4[[#This Row],[Total 
de 
Descuento]]</f>
        <v>108715.01</v>
      </c>
      <c r="M96" s="36" t="s">
        <v>355</v>
      </c>
      <c r="N96" s="38" t="s">
        <v>19</v>
      </c>
    </row>
    <row r="97" spans="1:14" ht="30" customHeight="1">
      <c r="A97" s="28" t="s">
        <v>255</v>
      </c>
      <c r="B97" s="37" t="s">
        <v>465</v>
      </c>
      <c r="C97" s="37" t="s">
        <v>183</v>
      </c>
      <c r="D97" s="37" t="s">
        <v>170</v>
      </c>
      <c r="E97" s="29">
        <v>41730</v>
      </c>
      <c r="F97" s="36">
        <v>65000</v>
      </c>
      <c r="G97" s="36">
        <v>4157.55</v>
      </c>
      <c r="H97" s="36">
        <v>1865.5</v>
      </c>
      <c r="I97" s="36">
        <v>1976</v>
      </c>
      <c r="J97" s="36">
        <v>9596.9</v>
      </c>
      <c r="K97" s="36">
        <v>17595.95</v>
      </c>
      <c r="L97" s="36">
        <v>47404.05</v>
      </c>
      <c r="M97" s="36" t="s">
        <v>350</v>
      </c>
      <c r="N97" s="38" t="s">
        <v>19</v>
      </c>
    </row>
    <row r="98" spans="1:14" ht="30" customHeight="1">
      <c r="A98" s="28" t="s">
        <v>257</v>
      </c>
      <c r="B98" s="37" t="s">
        <v>467</v>
      </c>
      <c r="C98" s="37" t="s">
        <v>183</v>
      </c>
      <c r="D98" s="37" t="s">
        <v>468</v>
      </c>
      <c r="E98" s="29">
        <v>44531</v>
      </c>
      <c r="F98" s="36">
        <v>35000</v>
      </c>
      <c r="G98" s="37">
        <v>0</v>
      </c>
      <c r="H98" s="36">
        <v>1004.5</v>
      </c>
      <c r="I98" s="36">
        <v>1064</v>
      </c>
      <c r="J98" s="37">
        <v>25</v>
      </c>
      <c r="K98" s="36">
        <v>2093.5</v>
      </c>
      <c r="L98" s="36">
        <v>32906.5</v>
      </c>
      <c r="M98" s="36" t="s">
        <v>350</v>
      </c>
      <c r="N98" s="38" t="s">
        <v>35</v>
      </c>
    </row>
    <row r="99" spans="1:14" ht="30" customHeight="1">
      <c r="A99" s="28" t="s">
        <v>259</v>
      </c>
      <c r="B99" s="37" t="s">
        <v>469</v>
      </c>
      <c r="C99" s="37" t="s">
        <v>199</v>
      </c>
      <c r="D99" s="37" t="s">
        <v>68</v>
      </c>
      <c r="E99" s="29">
        <v>43010</v>
      </c>
      <c r="F99" s="36">
        <v>125000</v>
      </c>
      <c r="G99" s="36">
        <v>17985.990000000002</v>
      </c>
      <c r="H99" s="36">
        <v>3587.5</v>
      </c>
      <c r="I99" s="36">
        <v>3800</v>
      </c>
      <c r="J99" s="37">
        <v>25</v>
      </c>
      <c r="K99" s="36">
        <v>25398.49</v>
      </c>
      <c r="L99" s="36">
        <v>99601.51</v>
      </c>
      <c r="M99" s="36" t="s">
        <v>350</v>
      </c>
      <c r="N99" s="38" t="s">
        <v>19</v>
      </c>
    </row>
    <row r="100" spans="1:14" ht="30" customHeight="1">
      <c r="A100" s="28" t="s">
        <v>261</v>
      </c>
      <c r="B100" s="37" t="s">
        <v>470</v>
      </c>
      <c r="C100" s="37" t="s">
        <v>199</v>
      </c>
      <c r="D100" s="37" t="s">
        <v>68</v>
      </c>
      <c r="E100" s="29">
        <v>42689</v>
      </c>
      <c r="F100" s="36">
        <v>125000</v>
      </c>
      <c r="G100" s="36">
        <v>17985.990000000002</v>
      </c>
      <c r="H100" s="36">
        <v>3587.5</v>
      </c>
      <c r="I100" s="36">
        <v>3800</v>
      </c>
      <c r="J100" s="37">
        <v>25</v>
      </c>
      <c r="K100" s="36">
        <v>25398.49</v>
      </c>
      <c r="L100" s="36">
        <v>99601.51</v>
      </c>
      <c r="M100" s="36" t="s">
        <v>350</v>
      </c>
      <c r="N100" s="38" t="s">
        <v>19</v>
      </c>
    </row>
    <row r="101" spans="1:14" ht="30" customHeight="1">
      <c r="A101" s="28" t="s">
        <v>263</v>
      </c>
      <c r="B101" s="37" t="s">
        <v>471</v>
      </c>
      <c r="C101" s="37" t="s">
        <v>199</v>
      </c>
      <c r="D101" s="37" t="s">
        <v>207</v>
      </c>
      <c r="E101" s="29">
        <v>43010</v>
      </c>
      <c r="F101" s="36">
        <v>65000</v>
      </c>
      <c r="G101" s="37">
        <v>0</v>
      </c>
      <c r="H101" s="36">
        <v>1865.5</v>
      </c>
      <c r="I101" s="36">
        <v>1976</v>
      </c>
      <c r="J101" s="37">
        <v>25</v>
      </c>
      <c r="K101" s="36">
        <v>3866.5</v>
      </c>
      <c r="L101" s="36">
        <v>61133.5</v>
      </c>
      <c r="M101" s="36" t="s">
        <v>350</v>
      </c>
      <c r="N101" s="38" t="s">
        <v>35</v>
      </c>
    </row>
    <row r="102" spans="1:14" ht="30" customHeight="1">
      <c r="A102" s="28" t="s">
        <v>265</v>
      </c>
      <c r="B102" s="37" t="s">
        <v>472</v>
      </c>
      <c r="C102" s="37" t="s">
        <v>199</v>
      </c>
      <c r="D102" s="37" t="s">
        <v>207</v>
      </c>
      <c r="E102" s="29">
        <v>42675</v>
      </c>
      <c r="F102" s="36">
        <v>65000</v>
      </c>
      <c r="G102" s="37">
        <v>0</v>
      </c>
      <c r="H102" s="36">
        <v>1865.5</v>
      </c>
      <c r="I102" s="36">
        <v>1976</v>
      </c>
      <c r="J102" s="36">
        <v>2725.24</v>
      </c>
      <c r="K102" s="36">
        <v>6566.74</v>
      </c>
      <c r="L102" s="36">
        <v>58433.26</v>
      </c>
      <c r="M102" s="36" t="s">
        <v>350</v>
      </c>
      <c r="N102" s="38" t="s">
        <v>19</v>
      </c>
    </row>
    <row r="103" spans="1:14" ht="30" customHeight="1">
      <c r="A103" s="28" t="s">
        <v>267</v>
      </c>
      <c r="B103" s="37" t="s">
        <v>473</v>
      </c>
      <c r="C103" s="37" t="s">
        <v>199</v>
      </c>
      <c r="D103" s="37" t="s">
        <v>474</v>
      </c>
      <c r="E103" s="29">
        <v>43017</v>
      </c>
      <c r="F103" s="36">
        <v>42000</v>
      </c>
      <c r="G103" s="37">
        <v>0</v>
      </c>
      <c r="H103" s="36">
        <v>1205.4000000000001</v>
      </c>
      <c r="I103" s="36">
        <v>1276.8</v>
      </c>
      <c r="J103" s="37">
        <v>25</v>
      </c>
      <c r="K103" s="36">
        <v>2507.1999999999998</v>
      </c>
      <c r="L103" s="36">
        <v>39492.800000000003</v>
      </c>
      <c r="M103" s="36" t="s">
        <v>350</v>
      </c>
      <c r="N103" s="38" t="s">
        <v>19</v>
      </c>
    </row>
    <row r="104" spans="1:14" ht="30" customHeight="1">
      <c r="A104" s="28" t="s">
        <v>270</v>
      </c>
      <c r="B104" s="37" t="s">
        <v>475</v>
      </c>
      <c r="C104" s="37" t="s">
        <v>199</v>
      </c>
      <c r="D104" s="37" t="s">
        <v>388</v>
      </c>
      <c r="E104" s="29">
        <v>44305</v>
      </c>
      <c r="F104" s="36">
        <v>30000</v>
      </c>
      <c r="G104" s="37">
        <v>0</v>
      </c>
      <c r="H104" s="37">
        <v>861</v>
      </c>
      <c r="I104" s="37">
        <v>912</v>
      </c>
      <c r="J104" s="36">
        <v>5633.46</v>
      </c>
      <c r="K104" s="36">
        <v>7406.46</v>
      </c>
      <c r="L104" s="36">
        <v>22593.54</v>
      </c>
      <c r="M104" s="36" t="s">
        <v>350</v>
      </c>
      <c r="N104" s="38" t="s">
        <v>19</v>
      </c>
    </row>
    <row r="105" spans="1:14" ht="30" customHeight="1">
      <c r="A105" s="28" t="s">
        <v>273</v>
      </c>
      <c r="B105" s="37" t="s">
        <v>476</v>
      </c>
      <c r="C105" s="37" t="s">
        <v>477</v>
      </c>
      <c r="D105" s="37" t="s">
        <v>17</v>
      </c>
      <c r="E105" s="29">
        <v>43040</v>
      </c>
      <c r="F105" s="36">
        <v>120000</v>
      </c>
      <c r="G105" s="36">
        <v>16809.87</v>
      </c>
      <c r="H105" s="36">
        <v>3444</v>
      </c>
      <c r="I105" s="36">
        <v>3648</v>
      </c>
      <c r="J105" s="37">
        <v>25</v>
      </c>
      <c r="K105" s="36">
        <v>23926.87</v>
      </c>
      <c r="L105" s="36">
        <v>96073.13</v>
      </c>
      <c r="M105" s="36" t="s">
        <v>350</v>
      </c>
      <c r="N105" s="38" t="s">
        <v>35</v>
      </c>
    </row>
    <row r="106" spans="1:14" ht="30" customHeight="1">
      <c r="A106" s="28" t="s">
        <v>275</v>
      </c>
      <c r="B106" s="37" t="s">
        <v>478</v>
      </c>
      <c r="C106" s="37" t="s">
        <v>479</v>
      </c>
      <c r="D106" s="37" t="s">
        <v>480</v>
      </c>
      <c r="E106" s="29">
        <v>42036</v>
      </c>
      <c r="F106" s="36">
        <v>110000</v>
      </c>
      <c r="G106" s="36">
        <v>14457.62</v>
      </c>
      <c r="H106" s="36">
        <v>3157</v>
      </c>
      <c r="I106" s="36">
        <v>3344</v>
      </c>
      <c r="J106" s="36">
        <v>1125</v>
      </c>
      <c r="K106" s="36">
        <v>22083.62</v>
      </c>
      <c r="L106" s="36">
        <v>87916.38</v>
      </c>
      <c r="M106" s="36" t="s">
        <v>350</v>
      </c>
      <c r="N106" s="38" t="s">
        <v>35</v>
      </c>
    </row>
    <row r="107" spans="1:14" ht="30" customHeight="1">
      <c r="A107" s="1" t="s">
        <v>278</v>
      </c>
      <c r="B107" s="37" t="s">
        <v>481</v>
      </c>
      <c r="C107" s="37" t="s">
        <v>479</v>
      </c>
      <c r="D107" s="37" t="s">
        <v>482</v>
      </c>
      <c r="E107" s="29">
        <v>42217</v>
      </c>
      <c r="F107" s="36">
        <v>125000</v>
      </c>
      <c r="G107" s="36">
        <v>17985.990000000002</v>
      </c>
      <c r="H107" s="36">
        <v>3587.5</v>
      </c>
      <c r="I107" s="36">
        <v>3800</v>
      </c>
      <c r="J107" s="37">
        <v>25</v>
      </c>
      <c r="K107" s="36">
        <v>25398.49</v>
      </c>
      <c r="L107" s="36">
        <v>99601.51</v>
      </c>
      <c r="M107" s="36" t="s">
        <v>350</v>
      </c>
      <c r="N107" s="38" t="s">
        <v>35</v>
      </c>
    </row>
    <row r="108" spans="1:14" ht="30" customHeight="1">
      <c r="A108" s="28" t="s">
        <v>280</v>
      </c>
      <c r="B108" s="37" t="s">
        <v>483</v>
      </c>
      <c r="C108" s="37" t="s">
        <v>479</v>
      </c>
      <c r="D108" s="37" t="s">
        <v>71</v>
      </c>
      <c r="E108" s="29">
        <v>43424</v>
      </c>
      <c r="F108" s="36">
        <v>110000</v>
      </c>
      <c r="G108" s="36">
        <v>14457.62</v>
      </c>
      <c r="H108" s="36">
        <v>3157</v>
      </c>
      <c r="I108" s="36">
        <v>3344</v>
      </c>
      <c r="J108" s="37">
        <v>25</v>
      </c>
      <c r="K108" s="36">
        <v>20983.62</v>
      </c>
      <c r="L108" s="36">
        <v>89016.38</v>
      </c>
      <c r="M108" s="36" t="s">
        <v>350</v>
      </c>
      <c r="N108" s="38" t="s">
        <v>35</v>
      </c>
    </row>
    <row r="109" spans="1:14" ht="30" customHeight="1">
      <c r="A109" s="28" t="s">
        <v>282</v>
      </c>
      <c r="B109" s="37" t="s">
        <v>485</v>
      </c>
      <c r="C109" s="37" t="s">
        <v>237</v>
      </c>
      <c r="D109" s="37" t="s">
        <v>486</v>
      </c>
      <c r="E109" s="29">
        <v>39661</v>
      </c>
      <c r="F109" s="36">
        <v>135000</v>
      </c>
      <c r="G109" s="36">
        <v>20338.240000000002</v>
      </c>
      <c r="H109" s="36">
        <v>3874.5</v>
      </c>
      <c r="I109" s="36">
        <v>4104</v>
      </c>
      <c r="J109" s="37">
        <v>25</v>
      </c>
      <c r="K109" s="36">
        <v>28341.74</v>
      </c>
      <c r="L109" s="36">
        <v>106658.26</v>
      </c>
      <c r="M109" s="36" t="s">
        <v>355</v>
      </c>
      <c r="N109" s="38" t="s">
        <v>19</v>
      </c>
    </row>
    <row r="110" spans="1:14" ht="30" customHeight="1">
      <c r="A110" s="28" t="s">
        <v>284</v>
      </c>
      <c r="B110" s="37" t="s">
        <v>487</v>
      </c>
      <c r="C110" s="37" t="s">
        <v>237</v>
      </c>
      <c r="D110" s="37" t="s">
        <v>17</v>
      </c>
      <c r="E110" s="29">
        <v>42767</v>
      </c>
      <c r="F110" s="36">
        <v>85000</v>
      </c>
      <c r="G110" s="36">
        <v>8576.99</v>
      </c>
      <c r="H110" s="36">
        <v>2439.5</v>
      </c>
      <c r="I110" s="36">
        <v>2584</v>
      </c>
      <c r="J110" s="37">
        <v>725</v>
      </c>
      <c r="K110" s="36">
        <v>14325.49</v>
      </c>
      <c r="L110" s="36">
        <v>70674.509999999995</v>
      </c>
      <c r="M110" s="36" t="s">
        <v>350</v>
      </c>
      <c r="N110" s="38" t="s">
        <v>19</v>
      </c>
    </row>
    <row r="111" spans="1:14" ht="30" customHeight="1">
      <c r="A111" s="28" t="s">
        <v>286</v>
      </c>
      <c r="B111" s="37" t="s">
        <v>488</v>
      </c>
      <c r="C111" s="37" t="s">
        <v>237</v>
      </c>
      <c r="D111" s="37" t="s">
        <v>489</v>
      </c>
      <c r="E111" s="29">
        <v>43040</v>
      </c>
      <c r="F111" s="36">
        <v>85000</v>
      </c>
      <c r="G111" s="37">
        <v>6362.63</v>
      </c>
      <c r="H111" s="36">
        <v>2439.5</v>
      </c>
      <c r="I111" s="36">
        <v>2584</v>
      </c>
      <c r="J111" s="36">
        <v>8125</v>
      </c>
      <c r="K111" s="36">
        <f>+Tabla4[[#This Row],[ISR
(Ley 11-92)
(1*)]]+Tabla4[[#This Row],[Seguro 
de Pensión 
(2.87%) 
 (2*)]]+Tabla4[[#This Row],[Seguro 
de Salud (3.04%)
 (3*)]]+Tabla4[[#This Row],[Otros 
Descuentos]]</f>
        <v>19511.13</v>
      </c>
      <c r="L111" s="36">
        <f>+Tabla4[[#This Row],[Sueldo Bruto
(RD$)]]-Tabla4[[#This Row],[Total 
de 
Descuento]]</f>
        <v>65488.869999999995</v>
      </c>
      <c r="M111" s="36" t="s">
        <v>350</v>
      </c>
      <c r="N111" s="38" t="s">
        <v>19</v>
      </c>
    </row>
    <row r="112" spans="1:14" ht="30" customHeight="1">
      <c r="A112" s="28" t="s">
        <v>288</v>
      </c>
      <c r="B112" s="37" t="s">
        <v>490</v>
      </c>
      <c r="C112" s="37" t="s">
        <v>237</v>
      </c>
      <c r="D112" s="37" t="s">
        <v>489</v>
      </c>
      <c r="E112" s="29">
        <v>42036</v>
      </c>
      <c r="F112" s="36">
        <v>70000</v>
      </c>
      <c r="G112" s="36">
        <v>5368.48</v>
      </c>
      <c r="H112" s="36">
        <v>2009</v>
      </c>
      <c r="I112" s="36">
        <v>2128</v>
      </c>
      <c r="J112" s="37">
        <v>125</v>
      </c>
      <c r="K112" s="36">
        <v>9630.48</v>
      </c>
      <c r="L112" s="36">
        <v>60369.52</v>
      </c>
      <c r="M112" s="36" t="s">
        <v>350</v>
      </c>
      <c r="N112" s="38" t="s">
        <v>35</v>
      </c>
    </row>
    <row r="113" spans="1:14" ht="30" customHeight="1">
      <c r="A113" s="28" t="s">
        <v>291</v>
      </c>
      <c r="B113" s="37" t="s">
        <v>491</v>
      </c>
      <c r="C113" s="37" t="s">
        <v>237</v>
      </c>
      <c r="D113" s="37" t="s">
        <v>489</v>
      </c>
      <c r="E113" s="29">
        <v>43252</v>
      </c>
      <c r="F113" s="36">
        <v>70000</v>
      </c>
      <c r="G113" s="36">
        <v>5368.48</v>
      </c>
      <c r="H113" s="36">
        <v>2009</v>
      </c>
      <c r="I113" s="36">
        <v>2128</v>
      </c>
      <c r="J113" s="36">
        <v>1025</v>
      </c>
      <c r="K113" s="36">
        <v>10530.48</v>
      </c>
      <c r="L113" s="36">
        <v>59469.52</v>
      </c>
      <c r="M113" s="36" t="s">
        <v>350</v>
      </c>
      <c r="N113" s="38" t="s">
        <v>19</v>
      </c>
    </row>
    <row r="114" spans="1:14" ht="30" customHeight="1">
      <c r="A114" s="28" t="s">
        <v>293</v>
      </c>
      <c r="B114" s="37" t="s">
        <v>492</v>
      </c>
      <c r="C114" s="37" t="s">
        <v>237</v>
      </c>
      <c r="D114" s="37" t="s">
        <v>489</v>
      </c>
      <c r="E114" s="29">
        <v>43252</v>
      </c>
      <c r="F114" s="36">
        <v>70000</v>
      </c>
      <c r="G114" s="36">
        <v>5368.48</v>
      </c>
      <c r="H114" s="36">
        <v>2009</v>
      </c>
      <c r="I114" s="36">
        <v>2128</v>
      </c>
      <c r="J114" s="37">
        <v>25</v>
      </c>
      <c r="K114" s="36">
        <v>9530.48</v>
      </c>
      <c r="L114" s="36">
        <v>60469.52</v>
      </c>
      <c r="M114" s="36" t="s">
        <v>350</v>
      </c>
      <c r="N114" s="38" t="s">
        <v>19</v>
      </c>
    </row>
    <row r="115" spans="1:14" ht="30" customHeight="1">
      <c r="A115" s="28" t="s">
        <v>295</v>
      </c>
      <c r="B115" s="37" t="s">
        <v>493</v>
      </c>
      <c r="C115" s="37" t="s">
        <v>237</v>
      </c>
      <c r="D115" s="37" t="s">
        <v>489</v>
      </c>
      <c r="E115" s="29">
        <v>43252</v>
      </c>
      <c r="F115" s="36">
        <v>70000</v>
      </c>
      <c r="G115" s="36">
        <v>5368.48</v>
      </c>
      <c r="H115" s="36">
        <v>2009</v>
      </c>
      <c r="I115" s="36">
        <v>2128</v>
      </c>
      <c r="J115" s="36">
        <v>2025</v>
      </c>
      <c r="K115" s="36">
        <v>11530.48</v>
      </c>
      <c r="L115" s="36">
        <v>58469.52</v>
      </c>
      <c r="M115" s="36" t="s">
        <v>350</v>
      </c>
      <c r="N115" s="38" t="s">
        <v>19</v>
      </c>
    </row>
    <row r="116" spans="1:14" ht="30" customHeight="1">
      <c r="A116" s="28" t="s">
        <v>297</v>
      </c>
      <c r="B116" s="37" t="s">
        <v>494</v>
      </c>
      <c r="C116" s="37" t="s">
        <v>237</v>
      </c>
      <c r="D116" s="37" t="s">
        <v>489</v>
      </c>
      <c r="E116" s="29">
        <v>43252</v>
      </c>
      <c r="F116" s="36">
        <v>70000</v>
      </c>
      <c r="G116" s="36">
        <v>5368.48</v>
      </c>
      <c r="H116" s="36">
        <v>2009</v>
      </c>
      <c r="I116" s="36">
        <v>2128</v>
      </c>
      <c r="J116" s="37">
        <v>25</v>
      </c>
      <c r="K116" s="36">
        <v>9530.48</v>
      </c>
      <c r="L116" s="36">
        <v>60469.52</v>
      </c>
      <c r="M116" s="36" t="s">
        <v>350</v>
      </c>
      <c r="N116" s="38" t="s">
        <v>19</v>
      </c>
    </row>
    <row r="117" spans="1:14" ht="30" customHeight="1">
      <c r="A117" s="28" t="s">
        <v>299</v>
      </c>
      <c r="B117" s="37" t="s">
        <v>495</v>
      </c>
      <c r="C117" s="37" t="s">
        <v>237</v>
      </c>
      <c r="D117" s="37" t="s">
        <v>489</v>
      </c>
      <c r="E117" s="30" t="s">
        <v>496</v>
      </c>
      <c r="F117" s="36">
        <v>70000</v>
      </c>
      <c r="G117" s="36">
        <v>5098.45</v>
      </c>
      <c r="H117" s="36">
        <v>2009</v>
      </c>
      <c r="I117" s="36">
        <v>2128</v>
      </c>
      <c r="J117" s="36">
        <v>1375.12</v>
      </c>
      <c r="K117" s="36">
        <v>10610.57</v>
      </c>
      <c r="L117" s="36">
        <v>59389.43</v>
      </c>
      <c r="M117" s="36" t="s">
        <v>350</v>
      </c>
      <c r="N117" s="38" t="s">
        <v>19</v>
      </c>
    </row>
    <row r="118" spans="1:14" ht="30" customHeight="1">
      <c r="A118" s="1" t="s">
        <v>301</v>
      </c>
      <c r="B118" s="37" t="s">
        <v>497</v>
      </c>
      <c r="C118" s="37" t="s">
        <v>237</v>
      </c>
      <c r="D118" s="37" t="s">
        <v>489</v>
      </c>
      <c r="E118" s="29">
        <v>43252</v>
      </c>
      <c r="F118" s="36">
        <v>70000</v>
      </c>
      <c r="G118" s="36">
        <v>5098.45</v>
      </c>
      <c r="H118" s="36">
        <v>2009</v>
      </c>
      <c r="I118" s="36">
        <v>2128</v>
      </c>
      <c r="J118" s="36">
        <v>1375.12</v>
      </c>
      <c r="K118" s="36">
        <v>10610.57</v>
      </c>
      <c r="L118" s="36">
        <v>59389.43</v>
      </c>
      <c r="M118" s="36" t="s">
        <v>350</v>
      </c>
      <c r="N118" s="38" t="s">
        <v>19</v>
      </c>
    </row>
    <row r="119" spans="1:14" ht="30" customHeight="1">
      <c r="A119" s="28" t="s">
        <v>304</v>
      </c>
      <c r="B119" s="37" t="s">
        <v>498</v>
      </c>
      <c r="C119" s="37" t="s">
        <v>237</v>
      </c>
      <c r="D119" s="37" t="s">
        <v>489</v>
      </c>
      <c r="E119" s="29">
        <v>43252</v>
      </c>
      <c r="F119" s="36">
        <v>70000</v>
      </c>
      <c r="G119" s="36">
        <v>5368.48</v>
      </c>
      <c r="H119" s="36">
        <v>2009</v>
      </c>
      <c r="I119" s="36">
        <v>2128</v>
      </c>
      <c r="J119" s="37">
        <v>572.47</v>
      </c>
      <c r="K119" s="36">
        <v>10077.950000000001</v>
      </c>
      <c r="L119" s="36">
        <v>59922.05</v>
      </c>
      <c r="M119" s="36" t="s">
        <v>350</v>
      </c>
      <c r="N119" s="38" t="s">
        <v>19</v>
      </c>
    </row>
    <row r="120" spans="1:14" ht="30" customHeight="1">
      <c r="A120" s="28" t="s">
        <v>307</v>
      </c>
      <c r="B120" s="37" t="s">
        <v>499</v>
      </c>
      <c r="C120" s="37" t="s">
        <v>237</v>
      </c>
      <c r="D120" s="37" t="s">
        <v>489</v>
      </c>
      <c r="E120" s="29">
        <v>43252</v>
      </c>
      <c r="F120" s="36">
        <v>70000</v>
      </c>
      <c r="G120" s="36">
        <v>5368.48</v>
      </c>
      <c r="H120" s="36">
        <v>2009</v>
      </c>
      <c r="I120" s="36">
        <v>2128</v>
      </c>
      <c r="J120" s="37">
        <v>25</v>
      </c>
      <c r="K120" s="36">
        <v>9530.48</v>
      </c>
      <c r="L120" s="36">
        <v>60469.52</v>
      </c>
      <c r="M120" s="36" t="s">
        <v>350</v>
      </c>
      <c r="N120" s="38" t="s">
        <v>19</v>
      </c>
    </row>
    <row r="121" spans="1:14" ht="30" customHeight="1">
      <c r="A121" s="28" t="s">
        <v>310</v>
      </c>
      <c r="B121" s="37" t="s">
        <v>500</v>
      </c>
      <c r="C121" s="37" t="s">
        <v>237</v>
      </c>
      <c r="D121" s="37" t="s">
        <v>489</v>
      </c>
      <c r="E121" s="29">
        <v>42036</v>
      </c>
      <c r="F121" s="36">
        <v>70000</v>
      </c>
      <c r="G121" s="36">
        <v>5368.48</v>
      </c>
      <c r="H121" s="36">
        <v>2009</v>
      </c>
      <c r="I121" s="36">
        <v>2128</v>
      </c>
      <c r="J121" s="36">
        <v>4010.76</v>
      </c>
      <c r="K121" s="36">
        <f>+Tabla4[[#This Row],[ISR
(Ley 11-92)
(1*)]]+Tabla4[[#This Row],[Seguro 
de Pensión 
(2.87%) 
 (2*)]]+Tabla4[[#This Row],[Seguro 
de Salud (3.04%)
 (3*)]]+Tabla4[[#This Row],[Otros 
Descuentos]]</f>
        <v>13516.24</v>
      </c>
      <c r="L121" s="36">
        <f>+Tabla4[[#This Row],[Sueldo Bruto
(RD$)]]-Tabla4[[#This Row],[Total 
de 
Descuento]]</f>
        <v>56483.76</v>
      </c>
      <c r="M121" s="36" t="s">
        <v>350</v>
      </c>
      <c r="N121" s="38" t="s">
        <v>35</v>
      </c>
    </row>
    <row r="122" spans="1:14" ht="30" customHeight="1">
      <c r="A122" s="28" t="s">
        <v>312</v>
      </c>
      <c r="B122" s="37" t="s">
        <v>501</v>
      </c>
      <c r="C122" s="37" t="s">
        <v>237</v>
      </c>
      <c r="D122" s="37" t="s">
        <v>364</v>
      </c>
      <c r="E122" s="29">
        <v>41852</v>
      </c>
      <c r="F122" s="36">
        <v>40000</v>
      </c>
      <c r="G122" s="37">
        <v>442.65</v>
      </c>
      <c r="H122" s="36">
        <v>1148</v>
      </c>
      <c r="I122" s="36">
        <v>1216</v>
      </c>
      <c r="J122" s="37">
        <v>25</v>
      </c>
      <c r="K122" s="36">
        <v>2831.65</v>
      </c>
      <c r="L122" s="36">
        <v>37168.35</v>
      </c>
      <c r="M122" s="36" t="s">
        <v>568</v>
      </c>
      <c r="N122" s="38" t="s">
        <v>19</v>
      </c>
    </row>
    <row r="123" spans="1:14" ht="30" customHeight="1">
      <c r="A123" s="28" t="s">
        <v>314</v>
      </c>
      <c r="B123" s="37" t="s">
        <v>502</v>
      </c>
      <c r="C123" s="37" t="s">
        <v>243</v>
      </c>
      <c r="D123" s="37" t="s">
        <v>503</v>
      </c>
      <c r="E123" s="29">
        <v>39554</v>
      </c>
      <c r="F123" s="36">
        <v>135000</v>
      </c>
      <c r="G123" s="36">
        <v>20338.240000000002</v>
      </c>
      <c r="H123" s="36">
        <v>3874.5</v>
      </c>
      <c r="I123" s="36">
        <v>4104</v>
      </c>
      <c r="J123" s="36">
        <v>12050.92</v>
      </c>
      <c r="K123" s="36">
        <v>40367.660000000003</v>
      </c>
      <c r="L123" s="36">
        <v>94632.34</v>
      </c>
      <c r="M123" s="36" t="s">
        <v>355</v>
      </c>
      <c r="N123" s="38" t="s">
        <v>19</v>
      </c>
    </row>
    <row r="124" spans="1:14" ht="30" customHeight="1">
      <c r="A124" s="28" t="s">
        <v>316</v>
      </c>
      <c r="B124" s="37" t="s">
        <v>504</v>
      </c>
      <c r="C124" s="37" t="s">
        <v>243</v>
      </c>
      <c r="D124" s="37" t="s">
        <v>17</v>
      </c>
      <c r="E124" s="29">
        <v>39692</v>
      </c>
      <c r="F124" s="36">
        <v>90000</v>
      </c>
      <c r="G124" s="36">
        <v>9753.1200000000008</v>
      </c>
      <c r="H124" s="36">
        <v>2583</v>
      </c>
      <c r="I124" s="36">
        <v>2736</v>
      </c>
      <c r="J124" s="36">
        <v>2525</v>
      </c>
      <c r="K124" s="36">
        <v>17597.12</v>
      </c>
      <c r="L124" s="36">
        <v>72402.880000000005</v>
      </c>
      <c r="M124" s="36" t="s">
        <v>350</v>
      </c>
      <c r="N124" s="38" t="s">
        <v>19</v>
      </c>
    </row>
    <row r="125" spans="1:14" ht="30" customHeight="1">
      <c r="A125" s="28" t="s">
        <v>318</v>
      </c>
      <c r="B125" s="37" t="s">
        <v>505</v>
      </c>
      <c r="C125" s="37" t="s">
        <v>243</v>
      </c>
      <c r="D125" s="37" t="s">
        <v>170</v>
      </c>
      <c r="E125" s="29">
        <v>40294</v>
      </c>
      <c r="F125" s="36">
        <v>65000</v>
      </c>
      <c r="G125" s="101">
        <v>2728.2</v>
      </c>
      <c r="H125" s="36">
        <v>1865.5</v>
      </c>
      <c r="I125" s="36">
        <v>1976</v>
      </c>
      <c r="J125" s="36">
        <v>1375.12</v>
      </c>
      <c r="K125" s="36">
        <f>+Tabla4[[#This Row],[ISR
(Ley 11-92)
(1*)]]+Tabla4[[#This Row],[Seguro 
de Pensión 
(2.87%) 
 (2*)]]+Tabla4[[#This Row],[Seguro 
de Salud (3.04%)
 (3*)]]+Tabla4[[#This Row],[Otros 
Descuentos]]</f>
        <v>7944.82</v>
      </c>
      <c r="L125" s="36">
        <f>+Tabla4[[#This Row],[Sueldo Bruto
(RD$)]]-Tabla4[[#This Row],[Total 
de 
Descuento]]</f>
        <v>57055.18</v>
      </c>
      <c r="M125" s="36" t="s">
        <v>355</v>
      </c>
      <c r="N125" s="38" t="s">
        <v>19</v>
      </c>
    </row>
    <row r="126" spans="1:14" ht="30" customHeight="1">
      <c r="A126" s="28" t="s">
        <v>539</v>
      </c>
      <c r="B126" s="37" t="s">
        <v>506</v>
      </c>
      <c r="C126" s="37" t="s">
        <v>269</v>
      </c>
      <c r="D126" s="37" t="s">
        <v>507</v>
      </c>
      <c r="E126" s="29">
        <v>41205</v>
      </c>
      <c r="F126" s="36">
        <v>145000</v>
      </c>
      <c r="G126" s="36">
        <v>22690.49</v>
      </c>
      <c r="H126" s="36">
        <v>4161.5</v>
      </c>
      <c r="I126" s="36">
        <v>4408</v>
      </c>
      <c r="J126" s="37">
        <v>25</v>
      </c>
      <c r="K126" s="36">
        <f>+Tabla4[[#This Row],[ISR
(Ley 11-92)
(1*)]]+Tabla4[[#This Row],[Seguro 
de Pensión 
(2.87%) 
 (2*)]]+Tabla4[[#This Row],[Seguro 
de Salud (3.04%)
 (3*)]]+Tabla4[[#This Row],[Otros 
Descuentos]]</f>
        <v>31284.99</v>
      </c>
      <c r="L126" s="36">
        <f>+Tabla4[[#This Row],[Sueldo Bruto
(RD$)]]-Tabla4[[#This Row],[Total 
de 
Descuento]]</f>
        <v>113715.01</v>
      </c>
      <c r="M126" s="36" t="s">
        <v>355</v>
      </c>
      <c r="N126" s="38" t="s">
        <v>19</v>
      </c>
    </row>
    <row r="127" spans="1:14" ht="30" customHeight="1">
      <c r="A127" s="28" t="s">
        <v>540</v>
      </c>
      <c r="B127" s="37" t="s">
        <v>508</v>
      </c>
      <c r="C127" s="37" t="s">
        <v>269</v>
      </c>
      <c r="D127" s="37" t="s">
        <v>170</v>
      </c>
      <c r="E127" s="29">
        <v>41426</v>
      </c>
      <c r="F127" s="36">
        <v>65000</v>
      </c>
      <c r="G127" s="37">
        <v>0</v>
      </c>
      <c r="H127" s="36">
        <v>1865.5</v>
      </c>
      <c r="I127" s="36">
        <v>1976</v>
      </c>
      <c r="J127" s="36">
        <v>2218.17</v>
      </c>
      <c r="K127" s="36">
        <f>+Tabla4[[#This Row],[ISR
(Ley 11-92)
(1*)]]+Tabla4[[#This Row],[Seguro 
de Pensión 
(2.87%) 
 (2*)]]+Tabla4[[#This Row],[Seguro 
de Salud (3.04%)
 (3*)]]+Tabla4[[#This Row],[Otros 
Descuentos]]</f>
        <v>6059.67</v>
      </c>
      <c r="L127" s="36">
        <f>+Tabla4[[#This Row],[Sueldo Bruto
(RD$)]]-Tabla4[[#This Row],[Total 
de 
Descuento]]</f>
        <v>58940.33</v>
      </c>
      <c r="M127" s="36" t="s">
        <v>355</v>
      </c>
      <c r="N127" s="38" t="s">
        <v>19</v>
      </c>
    </row>
    <row r="128" spans="1:14" ht="30" customHeight="1">
      <c r="A128" s="28" t="s">
        <v>541</v>
      </c>
      <c r="B128" s="37" t="s">
        <v>509</v>
      </c>
      <c r="C128" s="37" t="s">
        <v>269</v>
      </c>
      <c r="D128" s="37" t="s">
        <v>165</v>
      </c>
      <c r="E128" s="33">
        <v>38384</v>
      </c>
      <c r="F128" s="36">
        <v>60000</v>
      </c>
      <c r="G128" s="36">
        <v>3216.65</v>
      </c>
      <c r="H128" s="36">
        <v>1722</v>
      </c>
      <c r="I128" s="36">
        <v>1824</v>
      </c>
      <c r="J128" s="36">
        <v>1375.12</v>
      </c>
      <c r="K128" s="36">
        <v>8137.77</v>
      </c>
      <c r="L128" s="36">
        <v>51862.23</v>
      </c>
      <c r="M128" s="36" t="s">
        <v>350</v>
      </c>
      <c r="N128" s="38" t="s">
        <v>35</v>
      </c>
    </row>
    <row r="129" spans="1:14" ht="30" customHeight="1">
      <c r="A129" s="1" t="s">
        <v>542</v>
      </c>
      <c r="B129" s="37" t="s">
        <v>510</v>
      </c>
      <c r="C129" s="37" t="s">
        <v>269</v>
      </c>
      <c r="D129" s="37" t="s">
        <v>170</v>
      </c>
      <c r="E129" s="29">
        <v>39661</v>
      </c>
      <c r="F129" s="36">
        <v>80000</v>
      </c>
      <c r="G129" s="36">
        <v>7400.87</v>
      </c>
      <c r="H129" s="36">
        <v>2296</v>
      </c>
      <c r="I129" s="36">
        <v>2432</v>
      </c>
      <c r="J129" s="37">
        <v>25</v>
      </c>
      <c r="K129" s="36">
        <v>12153.87</v>
      </c>
      <c r="L129" s="36">
        <v>67846.13</v>
      </c>
      <c r="M129" s="36" t="s">
        <v>355</v>
      </c>
      <c r="N129" s="38" t="s">
        <v>19</v>
      </c>
    </row>
    <row r="130" spans="1:14" ht="30" customHeight="1">
      <c r="A130" s="28" t="s">
        <v>543</v>
      </c>
      <c r="B130" s="37" t="s">
        <v>511</v>
      </c>
      <c r="C130" s="37" t="s">
        <v>269</v>
      </c>
      <c r="D130" s="37" t="s">
        <v>290</v>
      </c>
      <c r="E130" s="29">
        <v>43040</v>
      </c>
      <c r="F130" s="36">
        <v>42000</v>
      </c>
      <c r="G130" s="37">
        <v>0</v>
      </c>
      <c r="H130" s="36">
        <v>1205.4000000000001</v>
      </c>
      <c r="I130" s="36">
        <v>1276.8</v>
      </c>
      <c r="J130" s="37">
        <v>25</v>
      </c>
      <c r="K130" s="36">
        <v>2507.1999999999998</v>
      </c>
      <c r="L130" s="36">
        <v>39492.800000000003</v>
      </c>
      <c r="M130" s="36" t="s">
        <v>350</v>
      </c>
      <c r="N130" s="38" t="s">
        <v>35</v>
      </c>
    </row>
    <row r="131" spans="1:14" ht="30" customHeight="1">
      <c r="A131" s="28" t="s">
        <v>544</v>
      </c>
      <c r="B131" s="37" t="s">
        <v>512</v>
      </c>
      <c r="C131" s="37" t="s">
        <v>269</v>
      </c>
      <c r="D131" s="37" t="s">
        <v>290</v>
      </c>
      <c r="E131" s="29">
        <v>41426</v>
      </c>
      <c r="F131" s="36">
        <v>42000</v>
      </c>
      <c r="G131" s="37">
        <v>0</v>
      </c>
      <c r="H131" s="36">
        <v>1205.4000000000001</v>
      </c>
      <c r="I131" s="36">
        <v>1276.8</v>
      </c>
      <c r="J131" s="37">
        <v>25</v>
      </c>
      <c r="K131" s="36">
        <v>2507.1999999999998</v>
      </c>
      <c r="L131" s="36">
        <v>39492.800000000003</v>
      </c>
      <c r="M131" s="36" t="s">
        <v>350</v>
      </c>
      <c r="N131" s="38" t="s">
        <v>19</v>
      </c>
    </row>
    <row r="132" spans="1:14" ht="30" customHeight="1">
      <c r="A132" s="28" t="s">
        <v>545</v>
      </c>
      <c r="B132" s="37" t="s">
        <v>513</v>
      </c>
      <c r="C132" s="37" t="s">
        <v>269</v>
      </c>
      <c r="D132" s="37" t="s">
        <v>290</v>
      </c>
      <c r="E132" s="29">
        <v>40057</v>
      </c>
      <c r="F132" s="36">
        <v>60000</v>
      </c>
      <c r="G132" s="37">
        <v>0</v>
      </c>
      <c r="H132" s="36">
        <v>1722</v>
      </c>
      <c r="I132" s="36">
        <v>1824</v>
      </c>
      <c r="J132" s="36">
        <v>1375.12</v>
      </c>
      <c r="K132" s="36">
        <v>4921.12</v>
      </c>
      <c r="L132" s="36">
        <v>55078.879999999997</v>
      </c>
      <c r="M132" s="36" t="s">
        <v>355</v>
      </c>
      <c r="N132" s="38" t="s">
        <v>35</v>
      </c>
    </row>
    <row r="133" spans="1:14" ht="30" customHeight="1">
      <c r="A133" s="28" t="s">
        <v>546</v>
      </c>
      <c r="B133" s="37" t="s">
        <v>514</v>
      </c>
      <c r="C133" s="37" t="s">
        <v>269</v>
      </c>
      <c r="D133" s="37" t="s">
        <v>515</v>
      </c>
      <c r="E133" s="29">
        <v>42826</v>
      </c>
      <c r="F133" s="36">
        <v>31500</v>
      </c>
      <c r="G133" s="37">
        <v>0</v>
      </c>
      <c r="H133" s="37">
        <v>904.05</v>
      </c>
      <c r="I133" s="37">
        <v>957.6</v>
      </c>
      <c r="J133" s="37">
        <v>525</v>
      </c>
      <c r="K133" s="36">
        <v>2386.65</v>
      </c>
      <c r="L133" s="36">
        <v>29113.35</v>
      </c>
      <c r="M133" s="36" t="s">
        <v>350</v>
      </c>
      <c r="N133" s="38" t="s">
        <v>19</v>
      </c>
    </row>
    <row r="134" spans="1:14" ht="30" customHeight="1">
      <c r="A134" s="28" t="s">
        <v>547</v>
      </c>
      <c r="B134" s="37" t="s">
        <v>516</v>
      </c>
      <c r="C134" s="37" t="s">
        <v>164</v>
      </c>
      <c r="D134" s="37" t="s">
        <v>517</v>
      </c>
      <c r="E134" s="29">
        <v>42036</v>
      </c>
      <c r="F134" s="36">
        <v>125000</v>
      </c>
      <c r="G134" s="36">
        <v>17985.990000000002</v>
      </c>
      <c r="H134" s="36">
        <v>3587.5</v>
      </c>
      <c r="I134" s="36">
        <v>3800</v>
      </c>
      <c r="J134" s="37">
        <v>25</v>
      </c>
      <c r="K134" s="36">
        <v>25398.49</v>
      </c>
      <c r="L134" s="36">
        <v>99601.51</v>
      </c>
      <c r="M134" s="36" t="s">
        <v>355</v>
      </c>
      <c r="N134" s="38" t="s">
        <v>35</v>
      </c>
    </row>
    <row r="135" spans="1:14" ht="30" customHeight="1">
      <c r="A135" s="28" t="s">
        <v>548</v>
      </c>
      <c r="B135" s="37" t="s">
        <v>518</v>
      </c>
      <c r="C135" s="37" t="s">
        <v>164</v>
      </c>
      <c r="D135" s="37" t="s">
        <v>170</v>
      </c>
      <c r="E135" s="29">
        <v>41290</v>
      </c>
      <c r="F135" s="36">
        <v>65000</v>
      </c>
      <c r="G135" s="101">
        <v>3859.43</v>
      </c>
      <c r="H135" s="36">
        <v>1865.5</v>
      </c>
      <c r="I135" s="36">
        <v>1976</v>
      </c>
      <c r="J135" s="37">
        <v>125</v>
      </c>
      <c r="K135" s="36">
        <f>+Tabla4[[#This Row],[ISR
(Ley 11-92)
(1*)]]+Tabla4[[#This Row],[Seguro 
de Pensión 
(2.87%) 
 (2*)]]+Tabla4[[#This Row],[Seguro 
de Salud (3.04%)
 (3*)]]+Tabla4[[#This Row],[Otros 
Descuentos]]</f>
        <v>7825.93</v>
      </c>
      <c r="L135" s="36">
        <f>+Tabla4[[#This Row],[Sueldo Bruto
(RD$)]]-Tabla4[[#This Row],[Total 
de 
Descuento]]</f>
        <v>57174.07</v>
      </c>
      <c r="M135" s="36" t="s">
        <v>350</v>
      </c>
      <c r="N135" s="38" t="s">
        <v>19</v>
      </c>
    </row>
    <row r="136" spans="1:14" ht="30" customHeight="1">
      <c r="A136" s="28" t="s">
        <v>549</v>
      </c>
      <c r="B136" s="37" t="s">
        <v>519</v>
      </c>
      <c r="C136" s="37" t="s">
        <v>164</v>
      </c>
      <c r="D136" s="37" t="s">
        <v>170</v>
      </c>
      <c r="E136" s="29">
        <v>41306</v>
      </c>
      <c r="F136" s="36">
        <v>65000</v>
      </c>
      <c r="G136" s="36">
        <v>4427.58</v>
      </c>
      <c r="H136" s="36">
        <v>1865.5</v>
      </c>
      <c r="I136" s="36">
        <v>1976</v>
      </c>
      <c r="J136" s="37">
        <v>25</v>
      </c>
      <c r="K136" s="36">
        <v>8294.08</v>
      </c>
      <c r="L136" s="36">
        <v>56705.919999999998</v>
      </c>
      <c r="M136" s="36" t="s">
        <v>350</v>
      </c>
      <c r="N136" s="38" t="s">
        <v>19</v>
      </c>
    </row>
    <row r="137" spans="1:14" ht="30" customHeight="1">
      <c r="A137" s="28" t="s">
        <v>550</v>
      </c>
      <c r="B137" s="37" t="s">
        <v>520</v>
      </c>
      <c r="C137" s="37" t="s">
        <v>164</v>
      </c>
      <c r="D137" s="37" t="s">
        <v>165</v>
      </c>
      <c r="E137" s="29">
        <v>42248</v>
      </c>
      <c r="F137" s="36">
        <v>65000</v>
      </c>
      <c r="G137" s="36">
        <v>0</v>
      </c>
      <c r="H137" s="36">
        <v>1865.5</v>
      </c>
      <c r="I137" s="36">
        <v>1976</v>
      </c>
      <c r="J137" s="37">
        <v>25</v>
      </c>
      <c r="K137" s="36">
        <v>3866.5</v>
      </c>
      <c r="L137" s="36">
        <v>61133.5</v>
      </c>
      <c r="M137" s="36" t="s">
        <v>350</v>
      </c>
      <c r="N137" s="38" t="s">
        <v>35</v>
      </c>
    </row>
    <row r="138" spans="1:14" ht="30" customHeight="1">
      <c r="A138" s="28" t="s">
        <v>551</v>
      </c>
      <c r="B138" s="37" t="s">
        <v>521</v>
      </c>
      <c r="C138" s="37" t="s">
        <v>164</v>
      </c>
      <c r="D138" s="37" t="s">
        <v>359</v>
      </c>
      <c r="E138" s="29">
        <v>41306</v>
      </c>
      <c r="F138" s="36">
        <v>45000</v>
      </c>
      <c r="G138" s="36">
        <v>0</v>
      </c>
      <c r="H138" s="36">
        <v>1291.5</v>
      </c>
      <c r="I138" s="36">
        <v>1368</v>
      </c>
      <c r="J138" s="36">
        <v>2875.12</v>
      </c>
      <c r="K138" s="36">
        <v>5534.62</v>
      </c>
      <c r="L138" s="36">
        <v>39465.379999999997</v>
      </c>
      <c r="M138" s="36" t="s">
        <v>350</v>
      </c>
      <c r="N138" s="38" t="s">
        <v>19</v>
      </c>
    </row>
    <row r="139" spans="1:14" ht="30" customHeight="1">
      <c r="A139" s="28" t="s">
        <v>552</v>
      </c>
      <c r="B139" s="37" t="s">
        <v>522</v>
      </c>
      <c r="C139" s="37" t="s">
        <v>164</v>
      </c>
      <c r="D139" s="37" t="s">
        <v>175</v>
      </c>
      <c r="E139" s="29">
        <v>42988</v>
      </c>
      <c r="F139" s="36">
        <v>42000</v>
      </c>
      <c r="G139" s="36">
        <v>0</v>
      </c>
      <c r="H139" s="36">
        <v>1205.4000000000001</v>
      </c>
      <c r="I139" s="36">
        <v>1276.8</v>
      </c>
      <c r="J139" s="37">
        <v>125</v>
      </c>
      <c r="K139" s="36">
        <v>2607.1999999999998</v>
      </c>
      <c r="L139" s="36">
        <v>39392.800000000003</v>
      </c>
      <c r="M139" s="36" t="s">
        <v>350</v>
      </c>
      <c r="N139" s="38" t="s">
        <v>19</v>
      </c>
    </row>
    <row r="140" spans="1:14" ht="30" customHeight="1">
      <c r="A140" s="1" t="s">
        <v>553</v>
      </c>
      <c r="B140" s="37" t="s">
        <v>523</v>
      </c>
      <c r="C140" s="37" t="s">
        <v>164</v>
      </c>
      <c r="D140" s="37" t="s">
        <v>180</v>
      </c>
      <c r="E140" s="29">
        <v>42309</v>
      </c>
      <c r="F140" s="36">
        <v>42000</v>
      </c>
      <c r="G140" s="36">
        <v>0</v>
      </c>
      <c r="H140" s="36">
        <v>1205.4000000000001</v>
      </c>
      <c r="I140" s="36">
        <v>1276.8</v>
      </c>
      <c r="J140" s="37">
        <v>25</v>
      </c>
      <c r="K140" s="36">
        <v>2507.1999999999998</v>
      </c>
      <c r="L140" s="36">
        <v>39492.800000000003</v>
      </c>
      <c r="M140" s="36" t="s">
        <v>350</v>
      </c>
      <c r="N140" s="38" t="s">
        <v>35</v>
      </c>
    </row>
    <row r="141" spans="1:14" ht="30" customHeight="1">
      <c r="A141" s="28" t="s">
        <v>554</v>
      </c>
      <c r="B141" s="37" t="s">
        <v>524</v>
      </c>
      <c r="C141" s="37" t="s">
        <v>164</v>
      </c>
      <c r="D141" s="37" t="s">
        <v>175</v>
      </c>
      <c r="E141" s="29">
        <v>41365</v>
      </c>
      <c r="F141" s="36">
        <v>42000</v>
      </c>
      <c r="G141" s="36">
        <v>0</v>
      </c>
      <c r="H141" s="36">
        <v>1205.4000000000001</v>
      </c>
      <c r="I141" s="36">
        <v>1276.8</v>
      </c>
      <c r="J141" s="36">
        <v>2725.24</v>
      </c>
      <c r="K141" s="36">
        <v>5207.4399999999996</v>
      </c>
      <c r="L141" s="36">
        <v>36792.559999999998</v>
      </c>
      <c r="M141" s="36" t="s">
        <v>350</v>
      </c>
      <c r="N141" s="38" t="s">
        <v>35</v>
      </c>
    </row>
    <row r="142" spans="1:14" ht="30" customHeight="1">
      <c r="A142" s="28" t="s">
        <v>555</v>
      </c>
      <c r="B142" s="37" t="s">
        <v>525</v>
      </c>
      <c r="C142" s="37" t="s">
        <v>303</v>
      </c>
      <c r="D142" s="37" t="s">
        <v>526</v>
      </c>
      <c r="E142" s="29">
        <v>42309</v>
      </c>
      <c r="F142" s="36">
        <v>75000</v>
      </c>
      <c r="G142" s="36">
        <v>6039.35</v>
      </c>
      <c r="H142" s="36">
        <v>2152.5</v>
      </c>
      <c r="I142" s="36">
        <v>2280</v>
      </c>
      <c r="J142" s="36">
        <v>11268.31</v>
      </c>
      <c r="K142" s="36">
        <f>+Tabla4[[#This Row],[ISR
(Ley 11-92)
(1*)]]+Tabla4[[#This Row],[Seguro 
de Pensión 
(2.87%) 
 (2*)]]+Tabla4[[#This Row],[Seguro 
de Salud (3.04%)
 (3*)]]+Tabla4[[#This Row],[Otros 
Descuentos]]</f>
        <v>21740.16</v>
      </c>
      <c r="L142" s="36">
        <f>+Tabla4[[#This Row],[Sueldo Bruto
(RD$)]]-Tabla4[[#This Row],[Total 
de 
Descuento]]</f>
        <v>53259.839999999997</v>
      </c>
      <c r="M142" s="36" t="s">
        <v>355</v>
      </c>
      <c r="N142" s="38" t="s">
        <v>19</v>
      </c>
    </row>
    <row r="143" spans="1:14" s="106" customFormat="1" ht="30" customHeight="1">
      <c r="A143" s="28" t="s">
        <v>556</v>
      </c>
      <c r="B143" s="102" t="s">
        <v>527</v>
      </c>
      <c r="C143" s="102" t="s">
        <v>303</v>
      </c>
      <c r="D143" s="102" t="s">
        <v>528</v>
      </c>
      <c r="E143" s="33">
        <v>39934</v>
      </c>
      <c r="F143" s="103">
        <v>65000</v>
      </c>
      <c r="G143" s="103">
        <v>1584.15</v>
      </c>
      <c r="H143" s="103">
        <v>1865.5</v>
      </c>
      <c r="I143" s="103">
        <v>1976</v>
      </c>
      <c r="J143" s="103">
        <v>21375.119999999999</v>
      </c>
      <c r="K143" s="103">
        <f>+Tabla4[[#This Row],[ISR
(Ley 11-92)
(1*)]]+Tabla4[[#This Row],[Seguro 
de Pensión 
(2.87%) 
 (2*)]]+Tabla4[[#This Row],[Seguro 
de Salud (3.04%)
 (3*)]]+Tabla4[[#This Row],[Otros 
Descuentos]]</f>
        <v>26800.769999999997</v>
      </c>
      <c r="L143" s="103">
        <f>+Tabla4[[#This Row],[Sueldo Bruto
(RD$)]]-Tabla4[[#This Row],[Total 
de 
Descuento]]</f>
        <v>38199.230000000003</v>
      </c>
      <c r="M143" s="103" t="s">
        <v>350</v>
      </c>
      <c r="N143" s="114" t="s">
        <v>19</v>
      </c>
    </row>
    <row r="144" spans="1:14" ht="30" customHeight="1">
      <c r="A144" s="28" t="s">
        <v>557</v>
      </c>
      <c r="B144" s="37" t="s">
        <v>529</v>
      </c>
      <c r="C144" s="37" t="s">
        <v>303</v>
      </c>
      <c r="D144" s="37" t="s">
        <v>170</v>
      </c>
      <c r="E144" s="29">
        <v>41281</v>
      </c>
      <c r="F144" s="36">
        <v>65000</v>
      </c>
      <c r="G144" s="36">
        <v>4427.58</v>
      </c>
      <c r="H144" s="36">
        <v>1865.5</v>
      </c>
      <c r="I144" s="36">
        <v>1976</v>
      </c>
      <c r="J144" s="36">
        <v>1025</v>
      </c>
      <c r="K144" s="36">
        <f>+Tabla4[[#This Row],[ISR
(Ley 11-92)
(1*)]]+Tabla4[[#This Row],[Seguro 
de Pensión 
(2.87%) 
 (2*)]]+Tabla4[[#This Row],[Seguro 
de Salud (3.04%)
 (3*)]]+Tabla4[[#This Row],[Otros 
Descuentos]]</f>
        <v>9294.08</v>
      </c>
      <c r="L144" s="36">
        <f>+Tabla4[[#This Row],[Sueldo Bruto
(RD$)]]-Tabla4[[#This Row],[Total 
de 
Descuento]]</f>
        <v>55705.919999999998</v>
      </c>
      <c r="M144" s="36" t="s">
        <v>350</v>
      </c>
      <c r="N144" s="38" t="s">
        <v>19</v>
      </c>
    </row>
    <row r="145" spans="1:14" ht="30" customHeight="1">
      <c r="A145" s="28" t="s">
        <v>558</v>
      </c>
      <c r="B145" s="37" t="s">
        <v>530</v>
      </c>
      <c r="C145" s="37" t="s">
        <v>303</v>
      </c>
      <c r="D145" s="37" t="s">
        <v>362</v>
      </c>
      <c r="E145" s="29">
        <v>43191</v>
      </c>
      <c r="F145" s="36">
        <v>42000</v>
      </c>
      <c r="G145" s="36">
        <v>0</v>
      </c>
      <c r="H145" s="36">
        <v>1205.4000000000001</v>
      </c>
      <c r="I145" s="36">
        <v>1276.8</v>
      </c>
      <c r="J145" s="36">
        <v>9345.67</v>
      </c>
      <c r="K145" s="36">
        <f>+Tabla4[[#This Row],[ISR
(Ley 11-92)
(1*)]]+Tabla4[[#This Row],[Seguro 
de Pensión 
(2.87%) 
 (2*)]]+Tabla4[[#This Row],[Seguro 
de Salud (3.04%)
 (3*)]]+Tabla4[[#This Row],[Otros 
Descuentos]]</f>
        <v>11827.869999999999</v>
      </c>
      <c r="L145" s="36">
        <f>+Tabla4[[#This Row],[Sueldo Bruto
(RD$)]]-Tabla4[[#This Row],[Total 
de 
Descuento]]</f>
        <v>30172.13</v>
      </c>
      <c r="M145" s="36" t="s">
        <v>350</v>
      </c>
      <c r="N145" s="38" t="s">
        <v>19</v>
      </c>
    </row>
    <row r="146" spans="1:14" ht="30" customHeight="1">
      <c r="A146" s="28" t="s">
        <v>559</v>
      </c>
      <c r="B146" s="37" t="s">
        <v>531</v>
      </c>
      <c r="C146" s="37" t="s">
        <v>303</v>
      </c>
      <c r="D146" s="37" t="s">
        <v>362</v>
      </c>
      <c r="E146" s="29">
        <v>38384</v>
      </c>
      <c r="F146" s="36">
        <v>42000</v>
      </c>
      <c r="G146" s="36">
        <v>0</v>
      </c>
      <c r="H146" s="36">
        <v>1205.4000000000001</v>
      </c>
      <c r="I146" s="36">
        <v>1276.8</v>
      </c>
      <c r="J146" s="37">
        <v>25</v>
      </c>
      <c r="K146" s="36">
        <v>2507.1999999999998</v>
      </c>
      <c r="L146" s="36">
        <v>39492.800000000003</v>
      </c>
      <c r="M146" s="36" t="s">
        <v>355</v>
      </c>
      <c r="N146" s="38" t="s">
        <v>19</v>
      </c>
    </row>
    <row r="147" spans="1:14" ht="30" customHeight="1">
      <c r="A147" s="28" t="s">
        <v>560</v>
      </c>
      <c r="B147" s="37" t="s">
        <v>532</v>
      </c>
      <c r="C147" s="37" t="s">
        <v>303</v>
      </c>
      <c r="D147" s="37" t="s">
        <v>362</v>
      </c>
      <c r="E147" s="29">
        <v>42552</v>
      </c>
      <c r="F147" s="36">
        <v>42000</v>
      </c>
      <c r="G147" s="36">
        <v>0</v>
      </c>
      <c r="H147" s="36">
        <v>1205.4000000000001</v>
      </c>
      <c r="I147" s="36">
        <v>1276.8</v>
      </c>
      <c r="J147" s="37">
        <v>25</v>
      </c>
      <c r="K147" s="36">
        <v>2507.1999999999998</v>
      </c>
      <c r="L147" s="36">
        <v>39492.800000000003</v>
      </c>
      <c r="M147" s="36" t="s">
        <v>350</v>
      </c>
      <c r="N147" s="38" t="s">
        <v>35</v>
      </c>
    </row>
    <row r="148" spans="1:14" ht="30" customHeight="1">
      <c r="A148" s="28" t="s">
        <v>561</v>
      </c>
      <c r="B148" s="37" t="s">
        <v>533</v>
      </c>
      <c r="C148" s="37" t="s">
        <v>303</v>
      </c>
      <c r="D148" s="37" t="s">
        <v>362</v>
      </c>
      <c r="E148" s="29">
        <v>43405</v>
      </c>
      <c r="F148" s="36">
        <v>42000</v>
      </c>
      <c r="G148" s="36">
        <v>0</v>
      </c>
      <c r="H148" s="36">
        <v>1205.4000000000001</v>
      </c>
      <c r="I148" s="36">
        <v>1276.8</v>
      </c>
      <c r="J148" s="37">
        <v>25</v>
      </c>
      <c r="K148" s="36">
        <v>2507.1999999999998</v>
      </c>
      <c r="L148" s="36">
        <v>39492.800000000003</v>
      </c>
      <c r="M148" s="36" t="s">
        <v>350</v>
      </c>
      <c r="N148" s="38" t="s">
        <v>35</v>
      </c>
    </row>
    <row r="149" spans="1:14" ht="30" customHeight="1">
      <c r="A149" s="28" t="s">
        <v>562</v>
      </c>
      <c r="B149" s="37" t="s">
        <v>534</v>
      </c>
      <c r="C149" s="37" t="s">
        <v>309</v>
      </c>
      <c r="D149" s="37" t="s">
        <v>535</v>
      </c>
      <c r="E149" s="29">
        <v>43203</v>
      </c>
      <c r="F149" s="36">
        <v>145000</v>
      </c>
      <c r="G149" s="36">
        <v>22690.49</v>
      </c>
      <c r="H149" s="36">
        <v>4161.5</v>
      </c>
      <c r="I149" s="36">
        <v>4408</v>
      </c>
      <c r="J149" s="37">
        <v>25</v>
      </c>
      <c r="K149" s="36">
        <v>31284.99</v>
      </c>
      <c r="L149" s="36">
        <v>113715.01</v>
      </c>
      <c r="M149" s="36" t="s">
        <v>355</v>
      </c>
      <c r="N149" s="38" t="s">
        <v>35</v>
      </c>
    </row>
    <row r="150" spans="1:14" ht="30" customHeight="1">
      <c r="A150" s="28" t="s">
        <v>563</v>
      </c>
      <c r="B150" s="37" t="s">
        <v>536</v>
      </c>
      <c r="C150" s="37" t="s">
        <v>309</v>
      </c>
      <c r="D150" s="37" t="s">
        <v>362</v>
      </c>
      <c r="E150" s="29">
        <v>35968</v>
      </c>
      <c r="F150" s="36">
        <v>42000</v>
      </c>
      <c r="G150" s="36">
        <v>0</v>
      </c>
      <c r="H150" s="36">
        <v>1205.4000000000001</v>
      </c>
      <c r="I150" s="36">
        <v>1276.8</v>
      </c>
      <c r="J150" s="37">
        <v>25</v>
      </c>
      <c r="K150" s="36">
        <v>2507.1999999999998</v>
      </c>
      <c r="L150" s="36">
        <v>39492.800000000003</v>
      </c>
      <c r="M150" s="36" t="s">
        <v>355</v>
      </c>
      <c r="N150" s="38" t="s">
        <v>19</v>
      </c>
    </row>
    <row r="151" spans="1:14" ht="30" customHeight="1">
      <c r="A151" s="1" t="s">
        <v>564</v>
      </c>
      <c r="B151" s="37" t="s">
        <v>537</v>
      </c>
      <c r="C151" s="37" t="s">
        <v>309</v>
      </c>
      <c r="D151" s="37" t="s">
        <v>388</v>
      </c>
      <c r="E151" s="29">
        <v>44531</v>
      </c>
      <c r="F151" s="36">
        <v>40000</v>
      </c>
      <c r="G151" s="37">
        <v>442.65</v>
      </c>
      <c r="H151" s="36">
        <v>1148</v>
      </c>
      <c r="I151" s="36">
        <v>1216</v>
      </c>
      <c r="J151" s="37">
        <v>25</v>
      </c>
      <c r="K151" s="36">
        <v>2831.65</v>
      </c>
      <c r="L151" s="36">
        <v>37168.35</v>
      </c>
      <c r="M151" s="36" t="s">
        <v>350</v>
      </c>
      <c r="N151" s="38" t="s">
        <v>19</v>
      </c>
    </row>
    <row r="152" spans="1:14" ht="30" customHeight="1">
      <c r="A152" s="115"/>
      <c r="B152" s="116" t="s">
        <v>323</v>
      </c>
      <c r="C152" s="117"/>
      <c r="D152" s="117"/>
      <c r="E152" s="117"/>
      <c r="F152" s="118">
        <f>SUBTOTAL(109,Tabla4[Sueldo Bruto
(RD$)])</f>
        <v>9584440.7400000002</v>
      </c>
      <c r="G152" s="118">
        <f>SUBTOTAL(109,Tabla4[ISR
(Ley 11-92)
(1*)])</f>
        <v>786012.72999999975</v>
      </c>
      <c r="H152" s="118">
        <f>SUBTOTAL(109,Tabla4[Seguro 
de Pensión 
(2.87%) 
 (2*)])</f>
        <v>275073.48000000004</v>
      </c>
      <c r="I152" s="118">
        <f>SUBTOTAL(109,Tabla4[Seguro 
de Salud (3.04%)
 (3*)])</f>
        <v>282638.39999999991</v>
      </c>
      <c r="J152" s="118">
        <f>SUBTOTAL(109,Tabla4[Otros 
Descuentos])</f>
        <v>239807.03999999995</v>
      </c>
      <c r="K152" s="119">
        <f>SUBTOTAL(109,Tabla4[Total 
de 
Descuento])</f>
        <v>1583531.649999999</v>
      </c>
      <c r="L152" s="118">
        <f>SUBTOTAL(109,Tabla4[Neto])</f>
        <v>8000909.0899999877</v>
      </c>
      <c r="M152" s="117"/>
      <c r="N152" s="120">
        <f>SUBTOTAL(103,Tabla4[sexo])</f>
        <v>144</v>
      </c>
    </row>
    <row r="154" spans="1:14" ht="30" customHeight="1">
      <c r="A154" s="8" t="s">
        <v>324</v>
      </c>
      <c r="B154" s="9"/>
    </row>
    <row r="155" spans="1:14" ht="30" customHeight="1">
      <c r="A155" s="9" t="s">
        <v>325</v>
      </c>
      <c r="B155" s="10"/>
    </row>
    <row r="156" spans="1:14" ht="30" customHeight="1">
      <c r="A156" s="10" t="s">
        <v>326</v>
      </c>
      <c r="B156" s="10"/>
    </row>
    <row r="157" spans="1:14" ht="30" customHeight="1">
      <c r="A157" s="10" t="s">
        <v>327</v>
      </c>
      <c r="B157" s="10"/>
    </row>
    <row r="158" spans="1:14" ht="30" customHeight="1">
      <c r="A158" s="11"/>
      <c r="B158" s="11"/>
    </row>
    <row r="159" spans="1:14" ht="30" customHeight="1">
      <c r="A159" s="12"/>
      <c r="B159" s="13"/>
    </row>
    <row r="161" spans="1:2" ht="30" customHeight="1">
      <c r="A161" s="14" t="s">
        <v>328</v>
      </c>
      <c r="B161" s="15"/>
    </row>
    <row r="162" spans="1:2" ht="30" customHeight="1">
      <c r="A162" s="17" t="s">
        <v>329</v>
      </c>
      <c r="B162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"/>
  <sheetViews>
    <sheetView zoomScale="60" zoomScaleNormal="60" workbookViewId="0">
      <pane ySplit="7" topLeftCell="A8" activePane="bottomLeft" state="frozen"/>
      <selection pane="bottomLeft" activeCell="F9" sqref="F9"/>
    </sheetView>
  </sheetViews>
  <sheetFormatPr baseColWidth="10" defaultRowHeight="15"/>
  <cols>
    <col min="1" max="1" width="14.7109375" bestFit="1" customWidth="1"/>
    <col min="2" max="2" width="59.140625" bestFit="1" customWidth="1"/>
    <col min="3" max="3" width="116" bestFit="1" customWidth="1"/>
    <col min="4" max="4" width="45.42578125" bestFit="1" customWidth="1"/>
    <col min="5" max="5" width="19.7109375" customWidth="1"/>
    <col min="6" max="6" width="19.42578125" customWidth="1"/>
    <col min="7" max="7" width="28.7109375" bestFit="1" customWidth="1"/>
    <col min="8" max="8" width="25" customWidth="1"/>
    <col min="9" max="9" width="24.140625" bestFit="1" customWidth="1"/>
    <col min="10" max="10" width="21.85546875" bestFit="1" customWidth="1"/>
    <col min="11" max="11" width="25.85546875" bestFit="1" customWidth="1"/>
    <col min="12" max="12" width="25.28515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28.5">
      <c r="A2" s="121" t="s">
        <v>610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6" spans="1:15" ht="15.75" thickBot="1"/>
    <row r="7" spans="1:15" ht="84.75" thickBot="1">
      <c r="A7" s="63" t="s">
        <v>1</v>
      </c>
      <c r="B7" s="42" t="s">
        <v>2</v>
      </c>
      <c r="C7" s="42" t="s">
        <v>3</v>
      </c>
      <c r="D7" s="42" t="s">
        <v>4</v>
      </c>
      <c r="E7" s="43" t="s">
        <v>625</v>
      </c>
      <c r="F7" s="43" t="s">
        <v>626</v>
      </c>
      <c r="G7" s="43" t="s">
        <v>5</v>
      </c>
      <c r="H7" s="48" t="s">
        <v>6</v>
      </c>
      <c r="I7" s="48" t="s">
        <v>7</v>
      </c>
      <c r="J7" s="48" t="s">
        <v>8</v>
      </c>
      <c r="K7" s="43" t="s">
        <v>9</v>
      </c>
      <c r="L7" s="43" t="s">
        <v>10</v>
      </c>
      <c r="M7" s="43" t="s">
        <v>11</v>
      </c>
      <c r="N7" s="42" t="s">
        <v>12</v>
      </c>
      <c r="O7" s="42" t="s">
        <v>13</v>
      </c>
    </row>
    <row r="8" spans="1:15" ht="30" customHeight="1">
      <c r="A8" s="1" t="s">
        <v>14</v>
      </c>
      <c r="B8" s="34" t="s">
        <v>15</v>
      </c>
      <c r="C8" s="34" t="s">
        <v>16</v>
      </c>
      <c r="D8" s="34" t="s">
        <v>17</v>
      </c>
      <c r="E8" s="49">
        <v>44682</v>
      </c>
      <c r="F8" s="49">
        <v>44866</v>
      </c>
      <c r="G8" s="35">
        <v>100000</v>
      </c>
      <c r="H8" s="34">
        <v>0</v>
      </c>
      <c r="I8" s="35">
        <v>2870</v>
      </c>
      <c r="J8" s="35">
        <v>3040</v>
      </c>
      <c r="K8" s="34">
        <v>25</v>
      </c>
      <c r="L8" s="35">
        <v>5935</v>
      </c>
      <c r="M8" s="35">
        <v>94065</v>
      </c>
      <c r="N8" s="50" t="s">
        <v>18</v>
      </c>
      <c r="O8" s="51" t="s">
        <v>19</v>
      </c>
    </row>
    <row r="9" spans="1:15" ht="30" customHeight="1">
      <c r="A9" s="1" t="s">
        <v>20</v>
      </c>
      <c r="B9" s="37" t="s">
        <v>21</v>
      </c>
      <c r="C9" s="37" t="s">
        <v>16</v>
      </c>
      <c r="D9" s="37" t="s">
        <v>22</v>
      </c>
      <c r="E9" s="49">
        <v>44698</v>
      </c>
      <c r="F9" s="49">
        <v>44882</v>
      </c>
      <c r="G9" s="36">
        <v>80000</v>
      </c>
      <c r="H9" s="37">
        <v>0</v>
      </c>
      <c r="I9" s="36">
        <v>2296</v>
      </c>
      <c r="J9" s="36">
        <v>2432</v>
      </c>
      <c r="K9" s="36">
        <v>8039.5</v>
      </c>
      <c r="L9" s="36">
        <f>+Tabla1[[#This Row],[ISR
(Ley 11-92)
(1*)]]+Tabla1[[#This Row],[Seguro 
de Pensión 
(2.87%)  
(2*)]]+Tabla1[[#This Row],[Seguro 
de Salud 
(3.04%)
 (3*)]]+Tabla1[[#This Row],[Otros
 Descuentos]]</f>
        <v>12767.5</v>
      </c>
      <c r="M9" s="36">
        <f>+Tabla1[[#This Row],[Sueldo Bruto
(RD$)]]-Tabla1[[#This Row],[Total de 
Descuentos]]</f>
        <v>67232.5</v>
      </c>
      <c r="N9" s="50" t="s">
        <v>18</v>
      </c>
      <c r="O9" s="52" t="s">
        <v>19</v>
      </c>
    </row>
    <row r="10" spans="1:15" ht="30" customHeight="1">
      <c r="A10" s="1" t="s">
        <v>23</v>
      </c>
      <c r="B10" s="37" t="s">
        <v>24</v>
      </c>
      <c r="C10" s="37" t="s">
        <v>16</v>
      </c>
      <c r="D10" s="37" t="s">
        <v>22</v>
      </c>
      <c r="E10" s="49">
        <v>44698</v>
      </c>
      <c r="F10" s="49">
        <v>44882</v>
      </c>
      <c r="G10" s="36">
        <v>80000</v>
      </c>
      <c r="H10" s="37">
        <v>0</v>
      </c>
      <c r="I10" s="36">
        <v>2296</v>
      </c>
      <c r="J10" s="36">
        <v>2432</v>
      </c>
      <c r="K10" s="37">
        <v>25</v>
      </c>
      <c r="L10" s="36">
        <v>4753</v>
      </c>
      <c r="M10" s="36">
        <v>75247</v>
      </c>
      <c r="N10" s="50" t="s">
        <v>18</v>
      </c>
      <c r="O10" s="52" t="s">
        <v>19</v>
      </c>
    </row>
    <row r="11" spans="1:15" ht="30" customHeight="1">
      <c r="A11" s="1" t="s">
        <v>25</v>
      </c>
      <c r="B11" s="37" t="s">
        <v>26</v>
      </c>
      <c r="C11" s="37" t="s">
        <v>16</v>
      </c>
      <c r="D11" s="37" t="s">
        <v>22</v>
      </c>
      <c r="E11" s="53">
        <v>44705</v>
      </c>
      <c r="F11" s="53">
        <v>44889</v>
      </c>
      <c r="G11" s="36">
        <v>80000</v>
      </c>
      <c r="H11" s="37">
        <v>0</v>
      </c>
      <c r="I11" s="36">
        <v>2296</v>
      </c>
      <c r="J11" s="36">
        <v>2432</v>
      </c>
      <c r="K11" s="37">
        <v>25</v>
      </c>
      <c r="L11" s="36">
        <v>4753</v>
      </c>
      <c r="M11" s="36">
        <v>75247</v>
      </c>
      <c r="N11" s="50" t="s">
        <v>18</v>
      </c>
      <c r="O11" s="52" t="s">
        <v>19</v>
      </c>
    </row>
    <row r="12" spans="1:15" ht="30" customHeight="1">
      <c r="A12" s="1" t="s">
        <v>27</v>
      </c>
      <c r="B12" s="37" t="s">
        <v>28</v>
      </c>
      <c r="C12" s="37" t="s">
        <v>16</v>
      </c>
      <c r="D12" s="37" t="s">
        <v>22</v>
      </c>
      <c r="E12" s="49">
        <v>44616</v>
      </c>
      <c r="F12" s="49">
        <v>44797</v>
      </c>
      <c r="G12" s="36">
        <v>80000</v>
      </c>
      <c r="H12" s="37">
        <v>0</v>
      </c>
      <c r="I12" s="36">
        <v>2296</v>
      </c>
      <c r="J12" s="36">
        <v>2432</v>
      </c>
      <c r="K12" s="36">
        <v>17228.009999999998</v>
      </c>
      <c r="L12" s="36">
        <f>+Tabla1[[#This Row],[ISR
(Ley 11-92)
(1*)]]+Tabla1[[#This Row],[Seguro 
de Pensión 
(2.87%)  
(2*)]]+Tabla1[[#This Row],[Seguro 
de Salud 
(3.04%)
 (3*)]]+Tabla1[[#This Row],[Otros
 Descuentos]]</f>
        <v>21956.01</v>
      </c>
      <c r="M12" s="36">
        <f>+Tabla1[[#This Row],[Sueldo Bruto
(RD$)]]-Tabla1[[#This Row],[Total de 
Descuentos]]</f>
        <v>58043.990000000005</v>
      </c>
      <c r="N12" s="50" t="s">
        <v>18</v>
      </c>
      <c r="O12" s="52" t="s">
        <v>19</v>
      </c>
    </row>
    <row r="13" spans="1:15" ht="30" customHeight="1">
      <c r="A13" s="1" t="s">
        <v>29</v>
      </c>
      <c r="B13" s="37" t="s">
        <v>30</v>
      </c>
      <c r="C13" s="37" t="s">
        <v>16</v>
      </c>
      <c r="D13" s="37" t="s">
        <v>22</v>
      </c>
      <c r="E13" s="53">
        <v>44685</v>
      </c>
      <c r="F13" s="53">
        <v>44869</v>
      </c>
      <c r="G13" s="36">
        <v>80000</v>
      </c>
      <c r="H13" s="36">
        <v>7400.87</v>
      </c>
      <c r="I13" s="36">
        <v>2296</v>
      </c>
      <c r="J13" s="36">
        <v>2432</v>
      </c>
      <c r="K13" s="37">
        <v>25</v>
      </c>
      <c r="L13" s="36">
        <v>12153.87</v>
      </c>
      <c r="M13" s="36">
        <v>67846.13</v>
      </c>
      <c r="N13" s="50" t="s">
        <v>18</v>
      </c>
      <c r="O13" s="52" t="s">
        <v>19</v>
      </c>
    </row>
    <row r="14" spans="1:15" ht="30" customHeight="1">
      <c r="A14" s="1" t="s">
        <v>31</v>
      </c>
      <c r="B14" s="37" t="s">
        <v>32</v>
      </c>
      <c r="C14" s="37" t="s">
        <v>16</v>
      </c>
      <c r="D14" s="37" t="s">
        <v>22</v>
      </c>
      <c r="E14" s="53">
        <v>44698</v>
      </c>
      <c r="F14" s="53">
        <v>44882</v>
      </c>
      <c r="G14" s="36">
        <v>80000</v>
      </c>
      <c r="H14" s="37">
        <v>0</v>
      </c>
      <c r="I14" s="36">
        <v>2296</v>
      </c>
      <c r="J14" s="36">
        <v>2432</v>
      </c>
      <c r="K14" s="36">
        <v>2525</v>
      </c>
      <c r="L14" s="36">
        <v>7253</v>
      </c>
      <c r="M14" s="36">
        <v>72747</v>
      </c>
      <c r="N14" s="50" t="s">
        <v>18</v>
      </c>
      <c r="O14" s="52" t="s">
        <v>35</v>
      </c>
    </row>
    <row r="15" spans="1:15" ht="30" customHeight="1">
      <c r="A15" s="1" t="s">
        <v>33</v>
      </c>
      <c r="B15" s="37" t="s">
        <v>34</v>
      </c>
      <c r="C15" s="37" t="s">
        <v>16</v>
      </c>
      <c r="D15" s="37" t="s">
        <v>22</v>
      </c>
      <c r="E15" s="53">
        <v>44698</v>
      </c>
      <c r="F15" s="53">
        <v>44882</v>
      </c>
      <c r="G15" s="36">
        <v>80000</v>
      </c>
      <c r="H15" s="36">
        <v>7400.87</v>
      </c>
      <c r="I15" s="36">
        <v>2296</v>
      </c>
      <c r="J15" s="36">
        <v>2432</v>
      </c>
      <c r="K15" s="37">
        <v>572.47</v>
      </c>
      <c r="L15" s="36">
        <v>12701.34</v>
      </c>
      <c r="M15" s="36">
        <v>67298.66</v>
      </c>
      <c r="N15" s="50" t="s">
        <v>18</v>
      </c>
      <c r="O15" s="52" t="s">
        <v>35</v>
      </c>
    </row>
    <row r="16" spans="1:15" ht="30" customHeight="1">
      <c r="A16" s="1" t="s">
        <v>36</v>
      </c>
      <c r="B16" s="108" t="s">
        <v>611</v>
      </c>
      <c r="C16" s="102" t="s">
        <v>16</v>
      </c>
      <c r="D16" s="108" t="s">
        <v>22</v>
      </c>
      <c r="E16" s="100">
        <v>44713</v>
      </c>
      <c r="F16" s="100">
        <v>44896</v>
      </c>
      <c r="G16" s="109">
        <v>80000</v>
      </c>
      <c r="H16" s="109">
        <v>7400.87</v>
      </c>
      <c r="I16" s="109">
        <v>2296</v>
      </c>
      <c r="J16" s="109">
        <v>2432</v>
      </c>
      <c r="K16" s="108">
        <v>25</v>
      </c>
      <c r="L16" s="109">
        <f>+Tabla1[[#This Row],[ISR
(Ley 11-92)
(1*)]]+Tabla1[[#This Row],[Seguro 
de Pensión 
(2.87%)  
(2*)]]+Tabla1[[#This Row],[Seguro 
de Salud 
(3.04%)
 (3*)]]+Tabla1[[#This Row],[Otros
 Descuentos]]</f>
        <v>12153.869999999999</v>
      </c>
      <c r="M16" s="109">
        <f>+Tabla1[[#This Row],[Sueldo Bruto
(RD$)]]-Tabla1[[#This Row],[Total de 
Descuentos]]</f>
        <v>67846.13</v>
      </c>
      <c r="N16" s="104" t="s">
        <v>18</v>
      </c>
      <c r="O16" s="105" t="s">
        <v>19</v>
      </c>
    </row>
    <row r="17" spans="1:15" ht="30" customHeight="1">
      <c r="A17" s="1" t="s">
        <v>39</v>
      </c>
      <c r="B17" s="108" t="s">
        <v>612</v>
      </c>
      <c r="C17" s="102" t="s">
        <v>16</v>
      </c>
      <c r="D17" s="108" t="s">
        <v>22</v>
      </c>
      <c r="E17" s="100">
        <v>44718</v>
      </c>
      <c r="F17" s="100">
        <v>44901</v>
      </c>
      <c r="G17" s="109">
        <v>80000</v>
      </c>
      <c r="H17" s="109">
        <v>7400.87</v>
      </c>
      <c r="I17" s="109">
        <v>2296</v>
      </c>
      <c r="J17" s="109">
        <v>2432</v>
      </c>
      <c r="K17" s="108">
        <v>25</v>
      </c>
      <c r="L17" s="109">
        <f>+Tabla1[[#This Row],[ISR
(Ley 11-92)
(1*)]]+Tabla1[[#This Row],[Seguro 
de Pensión 
(2.87%)  
(2*)]]+Tabla1[[#This Row],[Seguro 
de Salud 
(3.04%)
 (3*)]]+Tabla1[[#This Row],[Otros
 Descuentos]]</f>
        <v>12153.869999999999</v>
      </c>
      <c r="M17" s="109">
        <f>+Tabla1[[#This Row],[Sueldo Bruto
(RD$)]]-Tabla1[[#This Row],[Total de 
Descuentos]]</f>
        <v>67846.13</v>
      </c>
      <c r="N17" s="104" t="s">
        <v>18</v>
      </c>
      <c r="O17" s="105" t="s">
        <v>19</v>
      </c>
    </row>
    <row r="18" spans="1:15" ht="30" customHeight="1">
      <c r="A18" s="1" t="s">
        <v>41</v>
      </c>
      <c r="B18" s="37" t="s">
        <v>37</v>
      </c>
      <c r="C18" s="37" t="s">
        <v>16</v>
      </c>
      <c r="D18" s="37" t="s">
        <v>38</v>
      </c>
      <c r="E18" s="53">
        <v>44652</v>
      </c>
      <c r="F18" s="53">
        <v>44835</v>
      </c>
      <c r="G18" s="36">
        <v>65000</v>
      </c>
      <c r="H18" s="36">
        <v>4427.58</v>
      </c>
      <c r="I18" s="36">
        <v>1865.5</v>
      </c>
      <c r="J18" s="36">
        <v>1976</v>
      </c>
      <c r="K18" s="37">
        <v>25</v>
      </c>
      <c r="L18" s="36">
        <v>8294.08</v>
      </c>
      <c r="M18" s="36">
        <v>56705.919999999998</v>
      </c>
      <c r="N18" s="50" t="s">
        <v>18</v>
      </c>
      <c r="O18" s="52" t="s">
        <v>19</v>
      </c>
    </row>
    <row r="19" spans="1:15" ht="30" customHeight="1">
      <c r="A19" s="1" t="s">
        <v>44</v>
      </c>
      <c r="B19" s="37" t="s">
        <v>40</v>
      </c>
      <c r="C19" s="37" t="s">
        <v>16</v>
      </c>
      <c r="D19" s="37" t="s">
        <v>38</v>
      </c>
      <c r="E19" s="54">
        <v>44756</v>
      </c>
      <c r="F19" s="54">
        <v>44940</v>
      </c>
      <c r="G19" s="36">
        <v>90000</v>
      </c>
      <c r="H19" s="36">
        <v>9753.1200000000008</v>
      </c>
      <c r="I19" s="36">
        <v>2583</v>
      </c>
      <c r="J19" s="36">
        <v>2736</v>
      </c>
      <c r="K19" s="37">
        <v>25</v>
      </c>
      <c r="L19" s="36">
        <v>15097.12</v>
      </c>
      <c r="M19" s="36">
        <v>74902.880000000005</v>
      </c>
      <c r="N19" s="50" t="s">
        <v>18</v>
      </c>
      <c r="O19" s="52" t="s">
        <v>35</v>
      </c>
    </row>
    <row r="20" spans="1:15" ht="30" customHeight="1">
      <c r="A20" s="1" t="s">
        <v>48</v>
      </c>
      <c r="B20" s="37" t="s">
        <v>42</v>
      </c>
      <c r="C20" s="37" t="s">
        <v>16</v>
      </c>
      <c r="D20" s="37" t="s">
        <v>43</v>
      </c>
      <c r="E20" s="53">
        <v>44652</v>
      </c>
      <c r="F20" s="53">
        <v>44835</v>
      </c>
      <c r="G20" s="36">
        <v>65000</v>
      </c>
      <c r="H20" s="37">
        <v>0</v>
      </c>
      <c r="I20" s="36">
        <v>1865.5</v>
      </c>
      <c r="J20" s="36">
        <v>1976</v>
      </c>
      <c r="K20" s="37">
        <v>25</v>
      </c>
      <c r="L20" s="36">
        <v>3866.5</v>
      </c>
      <c r="M20" s="36">
        <v>61133.5</v>
      </c>
      <c r="N20" s="50" t="s">
        <v>18</v>
      </c>
      <c r="O20" s="52" t="s">
        <v>19</v>
      </c>
    </row>
    <row r="21" spans="1:15" s="106" customFormat="1" ht="30" customHeight="1">
      <c r="A21" s="1" t="s">
        <v>51</v>
      </c>
      <c r="B21" s="37" t="s">
        <v>45</v>
      </c>
      <c r="C21" s="37" t="s">
        <v>46</v>
      </c>
      <c r="D21" s="37" t="s">
        <v>47</v>
      </c>
      <c r="E21" s="53">
        <v>44621</v>
      </c>
      <c r="F21" s="53">
        <v>44805</v>
      </c>
      <c r="G21" s="36">
        <v>125000</v>
      </c>
      <c r="H21" s="36">
        <v>17648.46</v>
      </c>
      <c r="I21" s="36">
        <v>3587.5</v>
      </c>
      <c r="J21" s="36">
        <v>3800</v>
      </c>
      <c r="K21" s="36">
        <v>1375.12</v>
      </c>
      <c r="L21" s="36">
        <v>26411.08</v>
      </c>
      <c r="M21" s="36">
        <v>98588.92</v>
      </c>
      <c r="N21" s="50" t="s">
        <v>18</v>
      </c>
      <c r="O21" s="52" t="s">
        <v>19</v>
      </c>
    </row>
    <row r="22" spans="1:15" s="106" customFormat="1" ht="30" customHeight="1">
      <c r="A22" s="1" t="s">
        <v>53</v>
      </c>
      <c r="B22" s="37" t="s">
        <v>49</v>
      </c>
      <c r="C22" s="37" t="s">
        <v>46</v>
      </c>
      <c r="D22" s="37" t="s">
        <v>50</v>
      </c>
      <c r="E22" s="53">
        <v>44658</v>
      </c>
      <c r="F22" s="53">
        <v>44841</v>
      </c>
      <c r="G22" s="36">
        <v>65000</v>
      </c>
      <c r="H22" s="101">
        <v>2727.3</v>
      </c>
      <c r="I22" s="36">
        <v>1865.5</v>
      </c>
      <c r="J22" s="36">
        <v>1976</v>
      </c>
      <c r="K22" s="37">
        <v>25</v>
      </c>
      <c r="L22" s="36">
        <f>+Tabla1[[#This Row],[ISR
(Ley 11-92)
(1*)]]+Tabla1[[#This Row],[Seguro 
de Pensión 
(2.87%)  
(2*)]]+Tabla1[[#This Row],[Seguro 
de Salud 
(3.04%)
 (3*)]]+Tabla1[[#This Row],[Otros
 Descuentos]]</f>
        <v>6593.8</v>
      </c>
      <c r="M22" s="36">
        <f>+Tabla1[[#This Row],[Sueldo Bruto
(RD$)]]-Tabla1[[#This Row],[Total de 
Descuentos]]</f>
        <v>58406.2</v>
      </c>
      <c r="N22" s="50" t="s">
        <v>18</v>
      </c>
      <c r="O22" s="52" t="s">
        <v>19</v>
      </c>
    </row>
    <row r="23" spans="1:15" ht="30" customHeight="1">
      <c r="A23" s="1" t="s">
        <v>57</v>
      </c>
      <c r="B23" s="37" t="s">
        <v>52</v>
      </c>
      <c r="C23" s="37" t="s">
        <v>46</v>
      </c>
      <c r="D23" s="37" t="s">
        <v>50</v>
      </c>
      <c r="E23" s="49">
        <v>44621</v>
      </c>
      <c r="F23" s="49">
        <v>44805</v>
      </c>
      <c r="G23" s="36">
        <v>70000</v>
      </c>
      <c r="H23" s="36">
        <v>5368.48</v>
      </c>
      <c r="I23" s="36">
        <v>2009</v>
      </c>
      <c r="J23" s="36">
        <v>2128</v>
      </c>
      <c r="K23" s="37">
        <v>25</v>
      </c>
      <c r="L23" s="36">
        <f>+Tabla1[[#This Row],[ISR
(Ley 11-92)
(1*)]]+Tabla1[[#This Row],[Seguro 
de Pensión 
(2.87%)  
(2*)]]+Tabla1[[#This Row],[Seguro 
de Salud 
(3.04%)
 (3*)]]+Tabla1[[#This Row],[Otros
 Descuentos]]</f>
        <v>9530.48</v>
      </c>
      <c r="M23" s="36">
        <f>+Tabla1[[#This Row],[Sueldo Bruto
(RD$)]]-Tabla1[[#This Row],[Total de 
Descuentos]]</f>
        <v>60469.520000000004</v>
      </c>
      <c r="N23" s="50" t="s">
        <v>18</v>
      </c>
      <c r="O23" s="52" t="s">
        <v>19</v>
      </c>
    </row>
    <row r="24" spans="1:15" ht="30" customHeight="1">
      <c r="A24" s="1" t="s">
        <v>59</v>
      </c>
      <c r="B24" s="37" t="s">
        <v>54</v>
      </c>
      <c r="C24" s="37" t="s">
        <v>55</v>
      </c>
      <c r="D24" s="37" t="s">
        <v>56</v>
      </c>
      <c r="E24" s="53">
        <v>44621</v>
      </c>
      <c r="F24" s="53">
        <v>44805</v>
      </c>
      <c r="G24" s="36">
        <v>135000</v>
      </c>
      <c r="H24" s="36">
        <v>20338.240000000002</v>
      </c>
      <c r="I24" s="36">
        <v>3874.5</v>
      </c>
      <c r="J24" s="36">
        <v>4104</v>
      </c>
      <c r="K24" s="36">
        <v>2155.5300000000002</v>
      </c>
      <c r="L24" s="36">
        <v>30472.27</v>
      </c>
      <c r="M24" s="36">
        <v>104527.73</v>
      </c>
      <c r="N24" s="50" t="s">
        <v>18</v>
      </c>
      <c r="O24" s="52" t="s">
        <v>19</v>
      </c>
    </row>
    <row r="25" spans="1:15" ht="30" customHeight="1">
      <c r="A25" s="1" t="s">
        <v>62</v>
      </c>
      <c r="B25" s="37" t="s">
        <v>58</v>
      </c>
      <c r="C25" s="37" t="s">
        <v>55</v>
      </c>
      <c r="D25" s="37" t="s">
        <v>38</v>
      </c>
      <c r="E25" s="54">
        <v>44621</v>
      </c>
      <c r="F25" s="54">
        <v>44805</v>
      </c>
      <c r="G25" s="36">
        <v>70000</v>
      </c>
      <c r="H25" s="36">
        <v>5368.48</v>
      </c>
      <c r="I25" s="36">
        <v>2009</v>
      </c>
      <c r="J25" s="36">
        <v>2128</v>
      </c>
      <c r="K25" s="37">
        <v>25</v>
      </c>
      <c r="L25" s="36">
        <v>9530.48</v>
      </c>
      <c r="M25" s="36">
        <v>60469.52</v>
      </c>
      <c r="N25" s="50" t="s">
        <v>18</v>
      </c>
      <c r="O25" s="52" t="s">
        <v>35</v>
      </c>
    </row>
    <row r="26" spans="1:15" ht="30" customHeight="1">
      <c r="A26" s="1" t="s">
        <v>66</v>
      </c>
      <c r="B26" s="37" t="s">
        <v>60</v>
      </c>
      <c r="C26" s="37" t="s">
        <v>55</v>
      </c>
      <c r="D26" s="37" t="s">
        <v>61</v>
      </c>
      <c r="E26" s="53">
        <v>44593</v>
      </c>
      <c r="F26" s="53">
        <v>44774</v>
      </c>
      <c r="G26" s="36">
        <v>42000</v>
      </c>
      <c r="H26" s="37">
        <v>724.92</v>
      </c>
      <c r="I26" s="36">
        <v>1205.4000000000001</v>
      </c>
      <c r="J26" s="36">
        <v>1276.8</v>
      </c>
      <c r="K26" s="37">
        <v>25</v>
      </c>
      <c r="L26" s="36">
        <v>3232.12</v>
      </c>
      <c r="M26" s="36">
        <v>38767.879999999997</v>
      </c>
      <c r="N26" s="50" t="s">
        <v>18</v>
      </c>
      <c r="O26" s="52" t="s">
        <v>19</v>
      </c>
    </row>
    <row r="27" spans="1:15" ht="30" customHeight="1">
      <c r="A27" s="1" t="s">
        <v>69</v>
      </c>
      <c r="B27" s="37" t="s">
        <v>63</v>
      </c>
      <c r="C27" s="37" t="s">
        <v>64</v>
      </c>
      <c r="D27" s="37" t="s">
        <v>65</v>
      </c>
      <c r="E27" s="53">
        <v>44621</v>
      </c>
      <c r="F27" s="53">
        <v>44805</v>
      </c>
      <c r="G27" s="36">
        <v>135000</v>
      </c>
      <c r="H27" s="36">
        <v>20338.240000000002</v>
      </c>
      <c r="I27" s="36">
        <v>3874.5</v>
      </c>
      <c r="J27" s="36">
        <v>4104</v>
      </c>
      <c r="K27" s="37">
        <v>25</v>
      </c>
      <c r="L27" s="36">
        <v>28341.74</v>
      </c>
      <c r="M27" s="36">
        <v>106658.26</v>
      </c>
      <c r="N27" s="50" t="s">
        <v>18</v>
      </c>
      <c r="O27" s="52" t="s">
        <v>35</v>
      </c>
    </row>
    <row r="28" spans="1:15" ht="30" customHeight="1">
      <c r="A28" s="1" t="s">
        <v>72</v>
      </c>
      <c r="B28" s="37" t="s">
        <v>67</v>
      </c>
      <c r="C28" s="37" t="s">
        <v>64</v>
      </c>
      <c r="D28" s="37" t="s">
        <v>68</v>
      </c>
      <c r="E28" s="53">
        <v>44666</v>
      </c>
      <c r="F28" s="53">
        <v>44849</v>
      </c>
      <c r="G28" s="36">
        <v>120000</v>
      </c>
      <c r="H28" s="36">
        <v>16809.87</v>
      </c>
      <c r="I28" s="36">
        <v>3444</v>
      </c>
      <c r="J28" s="36">
        <v>3648</v>
      </c>
      <c r="K28" s="37">
        <v>25</v>
      </c>
      <c r="L28" s="36">
        <f>+Tabla1[[#This Row],[ISR
(Ley 11-92)
(1*)]]+Tabla1[[#This Row],[Seguro 
de Pensión 
(2.87%)  
(2*)]]+Tabla1[[#This Row],[Seguro 
de Salud 
(3.04%)
 (3*)]]+Tabla1[[#This Row],[Otros
 Descuentos]]</f>
        <v>23926.87</v>
      </c>
      <c r="M28" s="36">
        <f>+Tabla1[[#This Row],[Sueldo Bruto
(RD$)]]-Tabla1[[#This Row],[Total de 
Descuentos]]</f>
        <v>96073.13</v>
      </c>
      <c r="N28" s="50" t="s">
        <v>18</v>
      </c>
      <c r="O28" s="52" t="s">
        <v>35</v>
      </c>
    </row>
    <row r="29" spans="1:15" ht="30" customHeight="1">
      <c r="A29" s="1" t="s">
        <v>74</v>
      </c>
      <c r="B29" s="37" t="s">
        <v>70</v>
      </c>
      <c r="C29" s="37" t="s">
        <v>64</v>
      </c>
      <c r="D29" s="37" t="s">
        <v>71</v>
      </c>
      <c r="E29" s="53">
        <v>44682</v>
      </c>
      <c r="F29" s="53">
        <v>44866</v>
      </c>
      <c r="G29" s="36">
        <v>120000</v>
      </c>
      <c r="H29" s="36">
        <v>16809.87</v>
      </c>
      <c r="I29" s="36">
        <v>3444</v>
      </c>
      <c r="J29" s="36">
        <v>3648</v>
      </c>
      <c r="K29" s="37">
        <v>25</v>
      </c>
      <c r="L29" s="36">
        <v>23926.87</v>
      </c>
      <c r="M29" s="36">
        <v>96073.13</v>
      </c>
      <c r="N29" s="50" t="s">
        <v>18</v>
      </c>
      <c r="O29" s="52" t="s">
        <v>35</v>
      </c>
    </row>
    <row r="30" spans="1:15" ht="30" customHeight="1">
      <c r="A30" s="1" t="s">
        <v>77</v>
      </c>
      <c r="B30" s="37" t="s">
        <v>73</v>
      </c>
      <c r="C30" s="37" t="s">
        <v>64</v>
      </c>
      <c r="D30" s="37" t="s">
        <v>71</v>
      </c>
      <c r="E30" s="53">
        <v>44666</v>
      </c>
      <c r="F30" s="53">
        <v>44849</v>
      </c>
      <c r="G30" s="36">
        <v>50000</v>
      </c>
      <c r="H30" s="36">
        <v>1854</v>
      </c>
      <c r="I30" s="36">
        <v>1435</v>
      </c>
      <c r="J30" s="36">
        <v>1520</v>
      </c>
      <c r="K30" s="37">
        <v>25</v>
      </c>
      <c r="L30" s="36">
        <v>4834</v>
      </c>
      <c r="M30" s="36">
        <v>45166</v>
      </c>
      <c r="N30" s="50" t="s">
        <v>18</v>
      </c>
      <c r="O30" s="52" t="s">
        <v>35</v>
      </c>
    </row>
    <row r="31" spans="1:15" ht="30" customHeight="1">
      <c r="A31" s="1" t="s">
        <v>80</v>
      </c>
      <c r="B31" s="37" t="s">
        <v>75</v>
      </c>
      <c r="C31" s="37" t="s">
        <v>64</v>
      </c>
      <c r="D31" s="37" t="s">
        <v>76</v>
      </c>
      <c r="E31" s="53">
        <v>44665</v>
      </c>
      <c r="F31" s="53">
        <v>44848</v>
      </c>
      <c r="G31" s="36">
        <v>80000</v>
      </c>
      <c r="H31" s="36">
        <v>7400.87</v>
      </c>
      <c r="I31" s="36">
        <v>2296</v>
      </c>
      <c r="J31" s="36">
        <v>2432</v>
      </c>
      <c r="K31" s="37">
        <v>25</v>
      </c>
      <c r="L31" s="36">
        <v>12153.87</v>
      </c>
      <c r="M31" s="36">
        <v>67846.13</v>
      </c>
      <c r="N31" s="50" t="s">
        <v>18</v>
      </c>
      <c r="O31" s="52" t="s">
        <v>35</v>
      </c>
    </row>
    <row r="32" spans="1:15" ht="30" customHeight="1">
      <c r="A32" s="1" t="s">
        <v>83</v>
      </c>
      <c r="B32" s="37" t="s">
        <v>613</v>
      </c>
      <c r="C32" s="37" t="s">
        <v>64</v>
      </c>
      <c r="D32" s="37" t="s">
        <v>71</v>
      </c>
      <c r="E32" s="53">
        <v>44713</v>
      </c>
      <c r="F32" s="53">
        <v>44896</v>
      </c>
      <c r="G32" s="36">
        <v>90000</v>
      </c>
      <c r="H32" s="36">
        <v>9753.1200000000008</v>
      </c>
      <c r="I32" s="36">
        <v>2583</v>
      </c>
      <c r="J32" s="36">
        <v>2736</v>
      </c>
      <c r="K32" s="37">
        <v>25</v>
      </c>
      <c r="L32" s="36">
        <v>15097.12</v>
      </c>
      <c r="M32" s="36">
        <v>74902.880000000005</v>
      </c>
      <c r="N32" s="30" t="s">
        <v>18</v>
      </c>
      <c r="O32" s="52" t="s">
        <v>35</v>
      </c>
    </row>
    <row r="33" spans="1:15" ht="30" customHeight="1">
      <c r="A33" s="1" t="s">
        <v>85</v>
      </c>
      <c r="B33" s="37" t="s">
        <v>78</v>
      </c>
      <c r="C33" s="37" t="s">
        <v>64</v>
      </c>
      <c r="D33" s="37" t="s">
        <v>79</v>
      </c>
      <c r="E33" s="53">
        <v>44771</v>
      </c>
      <c r="F33" s="53">
        <v>44955</v>
      </c>
      <c r="G33" s="36">
        <v>80000</v>
      </c>
      <c r="H33" s="36">
        <v>7400.87</v>
      </c>
      <c r="I33" s="36">
        <v>2296</v>
      </c>
      <c r="J33" s="36">
        <v>2432</v>
      </c>
      <c r="K33" s="37">
        <v>125</v>
      </c>
      <c r="L33" s="36">
        <v>12253.87</v>
      </c>
      <c r="M33" s="36">
        <v>67746.13</v>
      </c>
      <c r="N33" s="50" t="s">
        <v>18</v>
      </c>
      <c r="O33" s="52" t="s">
        <v>35</v>
      </c>
    </row>
    <row r="34" spans="1:15" ht="30" customHeight="1">
      <c r="A34" s="1" t="s">
        <v>87</v>
      </c>
      <c r="B34" s="37" t="s">
        <v>81</v>
      </c>
      <c r="C34" s="37" t="s">
        <v>64</v>
      </c>
      <c r="D34" s="37" t="s">
        <v>82</v>
      </c>
      <c r="E34" s="53">
        <v>44666</v>
      </c>
      <c r="F34" s="53">
        <v>44849</v>
      </c>
      <c r="G34" s="36">
        <v>110000</v>
      </c>
      <c r="H34" s="36">
        <v>14457.62</v>
      </c>
      <c r="I34" s="36">
        <v>3157</v>
      </c>
      <c r="J34" s="36">
        <v>3344</v>
      </c>
      <c r="K34" s="37">
        <v>25</v>
      </c>
      <c r="L34" s="36">
        <v>20983.62</v>
      </c>
      <c r="M34" s="36">
        <v>89016.38</v>
      </c>
      <c r="N34" s="50" t="s">
        <v>18</v>
      </c>
      <c r="O34" s="52" t="s">
        <v>35</v>
      </c>
    </row>
    <row r="35" spans="1:15" ht="30" customHeight="1">
      <c r="A35" s="1" t="s">
        <v>90</v>
      </c>
      <c r="B35" s="37" t="s">
        <v>84</v>
      </c>
      <c r="C35" s="37" t="s">
        <v>64</v>
      </c>
      <c r="D35" s="37" t="s">
        <v>82</v>
      </c>
      <c r="E35" s="53">
        <v>44666</v>
      </c>
      <c r="F35" s="53">
        <v>44849</v>
      </c>
      <c r="G35" s="36">
        <v>70000</v>
      </c>
      <c r="H35" s="36">
        <v>5368.48</v>
      </c>
      <c r="I35" s="36">
        <v>2009</v>
      </c>
      <c r="J35" s="36">
        <v>2128</v>
      </c>
      <c r="K35" s="37">
        <v>25</v>
      </c>
      <c r="L35" s="36">
        <v>9530.48</v>
      </c>
      <c r="M35" s="36">
        <v>60469.52</v>
      </c>
      <c r="N35" s="50" t="s">
        <v>18</v>
      </c>
      <c r="O35" s="52" t="s">
        <v>35</v>
      </c>
    </row>
    <row r="36" spans="1:15" ht="30" customHeight="1">
      <c r="A36" s="1" t="s">
        <v>93</v>
      </c>
      <c r="B36" s="37" t="s">
        <v>86</v>
      </c>
      <c r="C36" s="37" t="s">
        <v>64</v>
      </c>
      <c r="D36" s="37" t="s">
        <v>82</v>
      </c>
      <c r="E36" s="53">
        <v>44727</v>
      </c>
      <c r="F36" s="53">
        <v>44910</v>
      </c>
      <c r="G36" s="36">
        <v>65000</v>
      </c>
      <c r="H36" s="36">
        <v>4427.58</v>
      </c>
      <c r="I36" s="36">
        <v>1865.5</v>
      </c>
      <c r="J36" s="36">
        <v>1976</v>
      </c>
      <c r="K36" s="37">
        <v>25</v>
      </c>
      <c r="L36" s="36">
        <v>8294.08</v>
      </c>
      <c r="M36" s="36">
        <v>56705.919999999998</v>
      </c>
      <c r="N36" s="50" t="s">
        <v>18</v>
      </c>
      <c r="O36" s="52" t="s">
        <v>35</v>
      </c>
    </row>
    <row r="37" spans="1:15" ht="30" customHeight="1">
      <c r="A37" s="1" t="s">
        <v>96</v>
      </c>
      <c r="B37" s="37" t="s">
        <v>88</v>
      </c>
      <c r="C37" s="37" t="s">
        <v>64</v>
      </c>
      <c r="D37" s="37" t="s">
        <v>89</v>
      </c>
      <c r="E37" s="53">
        <v>44652</v>
      </c>
      <c r="F37" s="53">
        <v>44835</v>
      </c>
      <c r="G37" s="36">
        <v>65000</v>
      </c>
      <c r="H37" s="101">
        <v>1714.08</v>
      </c>
      <c r="I37" s="36">
        <v>1865.5</v>
      </c>
      <c r="J37" s="36">
        <v>1976</v>
      </c>
      <c r="K37" s="36">
        <v>5703.02</v>
      </c>
      <c r="L37" s="36">
        <f>+Tabla1[[#This Row],[ISR
(Ley 11-92)
(1*)]]+Tabla1[[#This Row],[Seguro 
de Pensión 
(2.87%)  
(2*)]]+Tabla1[[#This Row],[Seguro 
de Salud 
(3.04%)
 (3*)]]+Tabla1[[#This Row],[Otros
 Descuentos]]</f>
        <v>11258.6</v>
      </c>
      <c r="M37" s="36">
        <f>+Tabla1[[#This Row],[Sueldo Bruto
(RD$)]]-Tabla1[[#This Row],[Total de 
Descuentos]]</f>
        <v>53741.4</v>
      </c>
      <c r="N37" s="50" t="s">
        <v>18</v>
      </c>
      <c r="O37" s="52" t="s">
        <v>35</v>
      </c>
    </row>
    <row r="38" spans="1:15" ht="30" customHeight="1">
      <c r="A38" s="1" t="s">
        <v>99</v>
      </c>
      <c r="B38" s="102" t="s">
        <v>91</v>
      </c>
      <c r="C38" s="102" t="s">
        <v>64</v>
      </c>
      <c r="D38" s="102" t="s">
        <v>92</v>
      </c>
      <c r="E38" s="53">
        <v>44635</v>
      </c>
      <c r="F38" s="53">
        <v>44819</v>
      </c>
      <c r="G38" s="103">
        <v>75000</v>
      </c>
      <c r="H38" s="103">
        <v>6309.38</v>
      </c>
      <c r="I38" s="103">
        <v>2152.5</v>
      </c>
      <c r="J38" s="103">
        <v>2280</v>
      </c>
      <c r="K38" s="103">
        <v>5025</v>
      </c>
      <c r="L38" s="103">
        <f>+Tabla1[[#This Row],[ISR
(Ley 11-92)
(1*)]]+Tabla1[[#This Row],[Seguro 
de Pensión 
(2.87%)  
(2*)]]+Tabla1[[#This Row],[Seguro 
de Salud 
(3.04%)
 (3*)]]+Tabla1[[#This Row],[Otros
 Descuentos]]</f>
        <v>15766.880000000001</v>
      </c>
      <c r="M38" s="103">
        <f>+Tabla1[[#This Row],[Sueldo Bruto
(RD$)]]-Tabla1[[#This Row],[Total de 
Descuentos]]</f>
        <v>59233.119999999995</v>
      </c>
      <c r="N38" s="104" t="s">
        <v>18</v>
      </c>
      <c r="O38" s="105" t="s">
        <v>19</v>
      </c>
    </row>
    <row r="39" spans="1:15" ht="30" customHeight="1">
      <c r="A39" s="1" t="s">
        <v>102</v>
      </c>
      <c r="B39" s="37" t="s">
        <v>94</v>
      </c>
      <c r="C39" s="37" t="s">
        <v>64</v>
      </c>
      <c r="D39" s="37" t="s">
        <v>95</v>
      </c>
      <c r="E39" s="53">
        <v>44693</v>
      </c>
      <c r="F39" s="53">
        <v>44877</v>
      </c>
      <c r="G39" s="36">
        <v>65000</v>
      </c>
      <c r="H39" s="37">
        <v>0</v>
      </c>
      <c r="I39" s="36">
        <v>1865.5</v>
      </c>
      <c r="J39" s="36">
        <v>1976</v>
      </c>
      <c r="K39" s="37">
        <v>572.47</v>
      </c>
      <c r="L39" s="36">
        <v>4413.97</v>
      </c>
      <c r="M39" s="36">
        <v>60586.03</v>
      </c>
      <c r="N39" s="50" t="s">
        <v>18</v>
      </c>
      <c r="O39" s="52" t="s">
        <v>35</v>
      </c>
    </row>
    <row r="40" spans="1:15" s="106" customFormat="1" ht="30" customHeight="1">
      <c r="A40" s="1" t="s">
        <v>105</v>
      </c>
      <c r="B40" s="37" t="s">
        <v>97</v>
      </c>
      <c r="C40" s="37" t="s">
        <v>64</v>
      </c>
      <c r="D40" s="37" t="s">
        <v>98</v>
      </c>
      <c r="E40" s="49">
        <v>44666</v>
      </c>
      <c r="F40" s="49">
        <v>44849</v>
      </c>
      <c r="G40" s="36">
        <v>30000</v>
      </c>
      <c r="H40" s="37">
        <v>0</v>
      </c>
      <c r="I40" s="37">
        <v>861</v>
      </c>
      <c r="J40" s="37">
        <v>912</v>
      </c>
      <c r="K40" s="37">
        <v>25</v>
      </c>
      <c r="L40" s="36">
        <v>1798</v>
      </c>
      <c r="M40" s="36">
        <v>28202</v>
      </c>
      <c r="N40" s="50" t="s">
        <v>18</v>
      </c>
      <c r="O40" s="52" t="s">
        <v>35</v>
      </c>
    </row>
    <row r="41" spans="1:15" s="106" customFormat="1" ht="30" customHeight="1">
      <c r="A41" s="1" t="s">
        <v>107</v>
      </c>
      <c r="B41" s="108" t="s">
        <v>614</v>
      </c>
      <c r="C41" s="102" t="s">
        <v>64</v>
      </c>
      <c r="D41" s="108" t="s">
        <v>98</v>
      </c>
      <c r="E41" s="100">
        <v>44713</v>
      </c>
      <c r="F41" s="100">
        <v>44896</v>
      </c>
      <c r="G41" s="109">
        <v>70000</v>
      </c>
      <c r="H41" s="109">
        <v>5368.48</v>
      </c>
      <c r="I41" s="109">
        <v>2009</v>
      </c>
      <c r="J41" s="109">
        <v>2128</v>
      </c>
      <c r="K41" s="108">
        <v>25</v>
      </c>
      <c r="L41" s="109">
        <f>+Tabla1[[#This Row],[ISR
(Ley 11-92)
(1*)]]+Tabla1[[#This Row],[Seguro 
de Pensión 
(2.87%)  
(2*)]]+Tabla1[[#This Row],[Seguro 
de Salud 
(3.04%)
 (3*)]]+Tabla1[[#This Row],[Otros
 Descuentos]]</f>
        <v>9530.48</v>
      </c>
      <c r="M41" s="109">
        <f>+Tabla1[[#This Row],[Sueldo Bruto
(RD$)]]-Tabla1[[#This Row],[Total de 
Descuentos]]</f>
        <v>60469.520000000004</v>
      </c>
      <c r="N41" s="104" t="s">
        <v>18</v>
      </c>
      <c r="O41" s="105" t="s">
        <v>35</v>
      </c>
    </row>
    <row r="42" spans="1:15" ht="30" customHeight="1">
      <c r="A42" s="1" t="s">
        <v>110</v>
      </c>
      <c r="B42" s="37" t="s">
        <v>100</v>
      </c>
      <c r="C42" s="37" t="s">
        <v>64</v>
      </c>
      <c r="D42" s="37" t="s">
        <v>101</v>
      </c>
      <c r="E42" s="53">
        <v>44621</v>
      </c>
      <c r="F42" s="53">
        <v>44805</v>
      </c>
      <c r="G42" s="36">
        <v>80000</v>
      </c>
      <c r="H42" s="36">
        <v>7400.87</v>
      </c>
      <c r="I42" s="36">
        <v>2296</v>
      </c>
      <c r="J42" s="36">
        <v>2432</v>
      </c>
      <c r="K42" s="37">
        <v>25</v>
      </c>
      <c r="L42" s="36">
        <v>12153.87</v>
      </c>
      <c r="M42" s="36">
        <v>67846.13</v>
      </c>
      <c r="N42" s="50" t="s">
        <v>18</v>
      </c>
      <c r="O42" s="52" t="s">
        <v>35</v>
      </c>
    </row>
    <row r="43" spans="1:15" ht="30" customHeight="1">
      <c r="A43" s="1" t="s">
        <v>114</v>
      </c>
      <c r="B43" s="37" t="s">
        <v>103</v>
      </c>
      <c r="C43" s="37" t="s">
        <v>64</v>
      </c>
      <c r="D43" s="37" t="s">
        <v>104</v>
      </c>
      <c r="E43" s="49">
        <v>44611</v>
      </c>
      <c r="F43" s="49">
        <v>44792</v>
      </c>
      <c r="G43" s="36">
        <v>60000</v>
      </c>
      <c r="H43" s="36">
        <v>3486.68</v>
      </c>
      <c r="I43" s="36">
        <v>1722</v>
      </c>
      <c r="J43" s="36">
        <v>1824</v>
      </c>
      <c r="K43" s="36">
        <v>6125</v>
      </c>
      <c r="L43" s="36">
        <v>13157.68</v>
      </c>
      <c r="M43" s="36">
        <v>46842.32</v>
      </c>
      <c r="N43" s="50" t="s">
        <v>18</v>
      </c>
      <c r="O43" s="52" t="s">
        <v>35</v>
      </c>
    </row>
    <row r="44" spans="1:15" ht="30" customHeight="1">
      <c r="A44" s="1" t="s">
        <v>117</v>
      </c>
      <c r="B44" s="37" t="s">
        <v>106</v>
      </c>
      <c r="C44" s="37" t="s">
        <v>64</v>
      </c>
      <c r="D44" s="37" t="s">
        <v>104</v>
      </c>
      <c r="E44" s="53">
        <v>44621</v>
      </c>
      <c r="F44" s="53">
        <v>44805</v>
      </c>
      <c r="G44" s="36">
        <v>35000</v>
      </c>
      <c r="H44" s="36">
        <v>0</v>
      </c>
      <c r="I44" s="36">
        <v>1004.5</v>
      </c>
      <c r="J44" s="36">
        <v>1064</v>
      </c>
      <c r="K44" s="36">
        <v>1025</v>
      </c>
      <c r="L44" s="36">
        <f>+Tabla1[[#This Row],[ISR
(Ley 11-92)
(1*)]]+Tabla1[[#This Row],[Seguro 
de Pensión 
(2.87%)  
(2*)]]+Tabla1[[#This Row],[Seguro 
de Salud 
(3.04%)
 (3*)]]+Tabla1[[#This Row],[Otros
 Descuentos]]</f>
        <v>3093.5</v>
      </c>
      <c r="M44" s="36">
        <f>+Tabla1[[#This Row],[Sueldo Bruto
(RD$)]]-Tabla1[[#This Row],[Total de 
Descuentos]]</f>
        <v>31906.5</v>
      </c>
      <c r="N44" s="50" t="s">
        <v>18</v>
      </c>
      <c r="O44" s="52" t="s">
        <v>19</v>
      </c>
    </row>
    <row r="45" spans="1:15" ht="30" customHeight="1">
      <c r="A45" s="1" t="s">
        <v>120</v>
      </c>
      <c r="B45" s="37" t="s">
        <v>108</v>
      </c>
      <c r="C45" s="37" t="s">
        <v>64</v>
      </c>
      <c r="D45" s="37" t="s">
        <v>109</v>
      </c>
      <c r="E45" s="53">
        <v>44615</v>
      </c>
      <c r="F45" s="53">
        <v>44796</v>
      </c>
      <c r="G45" s="36">
        <v>42000</v>
      </c>
      <c r="H45" s="37">
        <v>0</v>
      </c>
      <c r="I45" s="36">
        <v>1205.4000000000001</v>
      </c>
      <c r="J45" s="36">
        <v>1276.8</v>
      </c>
      <c r="K45" s="37">
        <v>25</v>
      </c>
      <c r="L45" s="36">
        <v>2507.1999999999998</v>
      </c>
      <c r="M45" s="36">
        <v>39492.800000000003</v>
      </c>
      <c r="N45" s="50" t="s">
        <v>18</v>
      </c>
      <c r="O45" s="52" t="s">
        <v>35</v>
      </c>
    </row>
    <row r="46" spans="1:15" ht="30" customHeight="1">
      <c r="A46" s="1" t="s">
        <v>123</v>
      </c>
      <c r="B46" s="102" t="s">
        <v>111</v>
      </c>
      <c r="C46" s="102" t="s">
        <v>112</v>
      </c>
      <c r="D46" s="102" t="s">
        <v>113</v>
      </c>
      <c r="E46" s="53">
        <v>44634</v>
      </c>
      <c r="F46" s="53">
        <v>44818</v>
      </c>
      <c r="G46" s="103">
        <v>135000</v>
      </c>
      <c r="H46" s="103">
        <v>19663.18</v>
      </c>
      <c r="I46" s="103">
        <v>3874.5</v>
      </c>
      <c r="J46" s="103">
        <v>4104</v>
      </c>
      <c r="K46" s="103">
        <v>4225.24</v>
      </c>
      <c r="L46" s="103">
        <v>31866.92</v>
      </c>
      <c r="M46" s="103">
        <v>103133.08</v>
      </c>
      <c r="N46" s="104" t="s">
        <v>18</v>
      </c>
      <c r="O46" s="105" t="s">
        <v>19</v>
      </c>
    </row>
    <row r="47" spans="1:15" s="106" customFormat="1" ht="30" customHeight="1">
      <c r="A47" s="1" t="s">
        <v>126</v>
      </c>
      <c r="B47" s="102" t="s">
        <v>115</v>
      </c>
      <c r="C47" s="102" t="s">
        <v>112</v>
      </c>
      <c r="D47" s="102" t="s">
        <v>116</v>
      </c>
      <c r="E47" s="53">
        <v>44636</v>
      </c>
      <c r="F47" s="53">
        <v>44820</v>
      </c>
      <c r="G47" s="103">
        <v>100000</v>
      </c>
      <c r="H47" s="103">
        <v>12105.37</v>
      </c>
      <c r="I47" s="103">
        <v>2870</v>
      </c>
      <c r="J47" s="103">
        <v>3040</v>
      </c>
      <c r="K47" s="103">
        <v>8702.6</v>
      </c>
      <c r="L47" s="103">
        <f>+Tabla1[[#This Row],[ISR
(Ley 11-92)
(1*)]]+Tabla1[[#This Row],[Seguro 
de Pensión 
(2.87%)  
(2*)]]+Tabla1[[#This Row],[Seguro 
de Salud 
(3.04%)
 (3*)]]+Tabla1[[#This Row],[Otros
 Descuentos]]</f>
        <v>26717.97</v>
      </c>
      <c r="M47" s="103">
        <f>+Tabla1[[#This Row],[Sueldo Bruto
(RD$)]]-Tabla1[[#This Row],[Total de 
Descuentos]]</f>
        <v>73282.03</v>
      </c>
      <c r="N47" s="104" t="s">
        <v>18</v>
      </c>
      <c r="O47" s="105" t="s">
        <v>19</v>
      </c>
    </row>
    <row r="48" spans="1:15" s="106" customFormat="1" ht="30" customHeight="1">
      <c r="A48" s="1" t="s">
        <v>130</v>
      </c>
      <c r="B48" s="37" t="s">
        <v>118</v>
      </c>
      <c r="C48" s="37" t="s">
        <v>112</v>
      </c>
      <c r="D48" s="37" t="s">
        <v>119</v>
      </c>
      <c r="E48" s="53">
        <v>44621</v>
      </c>
      <c r="F48" s="53">
        <v>44805</v>
      </c>
      <c r="G48" s="36">
        <v>80000</v>
      </c>
      <c r="H48" s="36">
        <v>7063.34</v>
      </c>
      <c r="I48" s="36">
        <v>2296</v>
      </c>
      <c r="J48" s="36">
        <v>2432</v>
      </c>
      <c r="K48" s="36">
        <v>18612.37</v>
      </c>
      <c r="L48" s="36">
        <v>30403.71</v>
      </c>
      <c r="M48" s="36">
        <v>49596.29</v>
      </c>
      <c r="N48" s="50" t="s">
        <v>18</v>
      </c>
      <c r="O48" s="52" t="s">
        <v>19</v>
      </c>
    </row>
    <row r="49" spans="1:15" s="106" customFormat="1" ht="30" customHeight="1">
      <c r="A49" s="1" t="s">
        <v>132</v>
      </c>
      <c r="B49" s="37" t="s">
        <v>121</v>
      </c>
      <c r="C49" s="37" t="s">
        <v>112</v>
      </c>
      <c r="D49" s="37" t="s">
        <v>122</v>
      </c>
      <c r="E49" s="53">
        <v>44682</v>
      </c>
      <c r="F49" s="53">
        <v>44866</v>
      </c>
      <c r="G49" s="36">
        <v>65000</v>
      </c>
      <c r="H49" s="36">
        <v>4427.58</v>
      </c>
      <c r="I49" s="36">
        <v>1865.5</v>
      </c>
      <c r="J49" s="36">
        <v>1976</v>
      </c>
      <c r="K49" s="37">
        <v>572.47</v>
      </c>
      <c r="L49" s="36">
        <v>8841.5499999999993</v>
      </c>
      <c r="M49" s="36">
        <v>56158.45</v>
      </c>
      <c r="N49" s="50" t="s">
        <v>18</v>
      </c>
      <c r="O49" s="52" t="s">
        <v>19</v>
      </c>
    </row>
    <row r="50" spans="1:15" s="106" customFormat="1" ht="30" customHeight="1">
      <c r="A50" s="1" t="s">
        <v>135</v>
      </c>
      <c r="B50" s="37" t="s">
        <v>124</v>
      </c>
      <c r="C50" s="37" t="s">
        <v>112</v>
      </c>
      <c r="D50" s="37" t="s">
        <v>125</v>
      </c>
      <c r="E50" s="53">
        <v>44713</v>
      </c>
      <c r="F50" s="53">
        <v>44896</v>
      </c>
      <c r="G50" s="36">
        <v>65000</v>
      </c>
      <c r="H50" s="36">
        <v>4427.58</v>
      </c>
      <c r="I50" s="36">
        <v>1865.5</v>
      </c>
      <c r="J50" s="36">
        <v>1976</v>
      </c>
      <c r="K50" s="36">
        <v>4207.25</v>
      </c>
      <c r="L50" s="36">
        <v>12476.33</v>
      </c>
      <c r="M50" s="36">
        <v>52523.67</v>
      </c>
      <c r="N50" s="50" t="s">
        <v>18</v>
      </c>
      <c r="O50" s="52" t="s">
        <v>19</v>
      </c>
    </row>
    <row r="51" spans="1:15" ht="30" customHeight="1">
      <c r="A51" s="1" t="s">
        <v>137</v>
      </c>
      <c r="B51" s="37" t="s">
        <v>127</v>
      </c>
      <c r="C51" s="37" t="s">
        <v>128</v>
      </c>
      <c r="D51" s="37" t="s">
        <v>129</v>
      </c>
      <c r="E51" s="53">
        <v>44627</v>
      </c>
      <c r="F51" s="53">
        <v>44811</v>
      </c>
      <c r="G51" s="36">
        <v>135000</v>
      </c>
      <c r="H51" s="36">
        <v>20338.240000000002</v>
      </c>
      <c r="I51" s="36">
        <v>3874.5</v>
      </c>
      <c r="J51" s="36">
        <v>4104</v>
      </c>
      <c r="K51" s="37">
        <v>25</v>
      </c>
      <c r="L51" s="36">
        <v>28341.74</v>
      </c>
      <c r="M51" s="36">
        <v>106658.26</v>
      </c>
      <c r="N51" s="50" t="s">
        <v>18</v>
      </c>
      <c r="O51" s="52" t="s">
        <v>35</v>
      </c>
    </row>
    <row r="52" spans="1:15" ht="30" customHeight="1">
      <c r="A52" s="1" t="s">
        <v>139</v>
      </c>
      <c r="B52" s="37" t="s">
        <v>131</v>
      </c>
      <c r="C52" s="37" t="s">
        <v>128</v>
      </c>
      <c r="D52" s="37" t="s">
        <v>68</v>
      </c>
      <c r="E52" s="53">
        <v>44719</v>
      </c>
      <c r="F52" s="53">
        <v>44902</v>
      </c>
      <c r="G52" s="36">
        <v>125000</v>
      </c>
      <c r="H52" s="36">
        <v>17985.990000000002</v>
      </c>
      <c r="I52" s="36">
        <v>3587.5</v>
      </c>
      <c r="J52" s="36">
        <v>3800</v>
      </c>
      <c r="K52" s="36">
        <v>3868.05</v>
      </c>
      <c r="L52" s="36">
        <v>29241.54</v>
      </c>
      <c r="M52" s="36">
        <v>95758.46</v>
      </c>
      <c r="N52" s="50" t="s">
        <v>18</v>
      </c>
      <c r="O52" s="52" t="s">
        <v>19</v>
      </c>
    </row>
    <row r="53" spans="1:15" ht="30" customHeight="1">
      <c r="A53" s="1" t="s">
        <v>141</v>
      </c>
      <c r="B53" s="37" t="s">
        <v>133</v>
      </c>
      <c r="C53" s="37" t="s">
        <v>128</v>
      </c>
      <c r="D53" s="37" t="s">
        <v>134</v>
      </c>
      <c r="E53" s="53">
        <v>44627</v>
      </c>
      <c r="F53" s="53">
        <v>44811</v>
      </c>
      <c r="G53" s="36">
        <v>110000</v>
      </c>
      <c r="H53" s="36">
        <v>14457.62</v>
      </c>
      <c r="I53" s="36">
        <v>3157</v>
      </c>
      <c r="J53" s="36">
        <v>3344</v>
      </c>
      <c r="K53" s="37">
        <v>25</v>
      </c>
      <c r="L53" s="36">
        <v>20983.62</v>
      </c>
      <c r="M53" s="36">
        <v>89016.38</v>
      </c>
      <c r="N53" s="50" t="s">
        <v>18</v>
      </c>
      <c r="O53" s="52" t="s">
        <v>19</v>
      </c>
    </row>
    <row r="54" spans="1:15" ht="30" customHeight="1">
      <c r="A54" s="1" t="s">
        <v>145</v>
      </c>
      <c r="B54" s="37" t="s">
        <v>136</v>
      </c>
      <c r="C54" s="37" t="s">
        <v>128</v>
      </c>
      <c r="D54" s="37" t="s">
        <v>43</v>
      </c>
      <c r="E54" s="49">
        <v>44652</v>
      </c>
      <c r="F54" s="49">
        <v>44835</v>
      </c>
      <c r="G54" s="36">
        <v>65000</v>
      </c>
      <c r="H54" s="37">
        <v>0</v>
      </c>
      <c r="I54" s="36">
        <v>1865.5</v>
      </c>
      <c r="J54" s="36">
        <v>1976</v>
      </c>
      <c r="K54" s="36">
        <v>6585.2</v>
      </c>
      <c r="L54" s="36">
        <v>10426.700000000001</v>
      </c>
      <c r="M54" s="36">
        <v>54573.3</v>
      </c>
      <c r="N54" s="50" t="s">
        <v>18</v>
      </c>
      <c r="O54" s="52" t="s">
        <v>35</v>
      </c>
    </row>
    <row r="55" spans="1:15" ht="30" customHeight="1">
      <c r="A55" s="1" t="s">
        <v>148</v>
      </c>
      <c r="B55" s="37" t="s">
        <v>138</v>
      </c>
      <c r="C55" s="37" t="s">
        <v>128</v>
      </c>
      <c r="D55" s="37" t="s">
        <v>98</v>
      </c>
      <c r="E55" s="53">
        <v>44697</v>
      </c>
      <c r="F55" s="53">
        <v>44881</v>
      </c>
      <c r="G55" s="36">
        <v>65000</v>
      </c>
      <c r="H55" s="37">
        <v>0</v>
      </c>
      <c r="I55" s="36">
        <v>1865.5</v>
      </c>
      <c r="J55" s="36">
        <v>1976</v>
      </c>
      <c r="K55" s="37">
        <v>125</v>
      </c>
      <c r="L55" s="36">
        <v>3966.5</v>
      </c>
      <c r="M55" s="36">
        <v>61033.5</v>
      </c>
      <c r="N55" s="50" t="s">
        <v>18</v>
      </c>
      <c r="O55" s="52" t="s">
        <v>19</v>
      </c>
    </row>
    <row r="56" spans="1:15" ht="30" customHeight="1">
      <c r="A56" s="1" t="s">
        <v>151</v>
      </c>
      <c r="B56" s="37" t="s">
        <v>140</v>
      </c>
      <c r="C56" s="37" t="s">
        <v>128</v>
      </c>
      <c r="D56" s="37" t="s">
        <v>98</v>
      </c>
      <c r="E56" s="53">
        <v>44713</v>
      </c>
      <c r="F56" s="53">
        <v>44896</v>
      </c>
      <c r="G56" s="36">
        <v>65000</v>
      </c>
      <c r="H56" s="36">
        <v>4427.58</v>
      </c>
      <c r="I56" s="36">
        <v>1865.5</v>
      </c>
      <c r="J56" s="36">
        <v>1976</v>
      </c>
      <c r="K56" s="37">
        <v>25</v>
      </c>
      <c r="L56" s="36">
        <v>8294.08</v>
      </c>
      <c r="M56" s="36">
        <v>56705.919999999998</v>
      </c>
      <c r="N56" s="50" t="s">
        <v>18</v>
      </c>
      <c r="O56" s="52" t="s">
        <v>35</v>
      </c>
    </row>
    <row r="57" spans="1:15" ht="30" customHeight="1">
      <c r="A57" s="1" t="s">
        <v>155</v>
      </c>
      <c r="B57" s="37" t="s">
        <v>142</v>
      </c>
      <c r="C57" s="37" t="s">
        <v>143</v>
      </c>
      <c r="D57" s="37" t="s">
        <v>144</v>
      </c>
      <c r="E57" s="53">
        <v>44761</v>
      </c>
      <c r="F57" s="53">
        <v>44945</v>
      </c>
      <c r="G57" s="36">
        <v>150000</v>
      </c>
      <c r="H57" s="36">
        <v>23866.62</v>
      </c>
      <c r="I57" s="36">
        <v>4305</v>
      </c>
      <c r="J57" s="36">
        <v>4560</v>
      </c>
      <c r="K57" s="37">
        <v>25</v>
      </c>
      <c r="L57" s="36">
        <v>32756.62</v>
      </c>
      <c r="M57" s="36">
        <v>117243.38</v>
      </c>
      <c r="N57" s="50" t="s">
        <v>18</v>
      </c>
      <c r="O57" s="52" t="s">
        <v>19</v>
      </c>
    </row>
    <row r="58" spans="1:15" ht="30" customHeight="1">
      <c r="A58" s="1" t="s">
        <v>159</v>
      </c>
      <c r="B58" s="37" t="s">
        <v>146</v>
      </c>
      <c r="C58" s="37" t="s">
        <v>143</v>
      </c>
      <c r="D58" s="37" t="s">
        <v>147</v>
      </c>
      <c r="E58" s="53">
        <v>44677</v>
      </c>
      <c r="F58" s="53">
        <v>44860</v>
      </c>
      <c r="G58" s="36">
        <v>80000</v>
      </c>
      <c r="H58" s="36">
        <v>7400.87</v>
      </c>
      <c r="I58" s="36">
        <v>2296</v>
      </c>
      <c r="J58" s="36">
        <v>2432</v>
      </c>
      <c r="K58" s="37">
        <v>25</v>
      </c>
      <c r="L58" s="36">
        <f>+Tabla1[[#This Row],[ISR
(Ley 11-92)
(1*)]]+Tabla1[[#This Row],[Seguro 
de Pensión 
(2.87%)  
(2*)]]+Tabla1[[#This Row],[Seguro 
de Salud 
(3.04%)
 (3*)]]+Tabla1[[#This Row],[Otros
 Descuentos]]</f>
        <v>12153.869999999999</v>
      </c>
      <c r="M58" s="36">
        <f>+Tabla1[[#This Row],[Sueldo Bruto
(RD$)]]-Tabla1[[#This Row],[Total de 
Descuentos]]</f>
        <v>67846.13</v>
      </c>
      <c r="N58" s="50" t="s">
        <v>18</v>
      </c>
      <c r="O58" s="52" t="s">
        <v>19</v>
      </c>
    </row>
    <row r="59" spans="1:15" ht="30" customHeight="1">
      <c r="A59" s="1" t="s">
        <v>162</v>
      </c>
      <c r="B59" s="37" t="s">
        <v>149</v>
      </c>
      <c r="C59" s="37" t="s">
        <v>143</v>
      </c>
      <c r="D59" s="37" t="s">
        <v>150</v>
      </c>
      <c r="E59" s="53">
        <v>44713</v>
      </c>
      <c r="F59" s="53">
        <v>44896</v>
      </c>
      <c r="G59" s="36">
        <v>65000</v>
      </c>
      <c r="H59" s="36">
        <v>4157.55</v>
      </c>
      <c r="I59" s="36">
        <v>1865.5</v>
      </c>
      <c r="J59" s="36">
        <v>1976</v>
      </c>
      <c r="K59" s="36">
        <v>1475.12</v>
      </c>
      <c r="L59" s="36">
        <v>9474.17</v>
      </c>
      <c r="M59" s="36">
        <v>55525.83</v>
      </c>
      <c r="N59" s="50" t="s">
        <v>18</v>
      </c>
      <c r="O59" s="52" t="s">
        <v>35</v>
      </c>
    </row>
    <row r="60" spans="1:15" ht="30" customHeight="1">
      <c r="A60" s="1" t="s">
        <v>166</v>
      </c>
      <c r="B60" s="37" t="s">
        <v>152</v>
      </c>
      <c r="C60" s="37" t="s">
        <v>153</v>
      </c>
      <c r="D60" s="37" t="s">
        <v>154</v>
      </c>
      <c r="E60" s="53">
        <v>44634</v>
      </c>
      <c r="F60" s="53">
        <v>44818</v>
      </c>
      <c r="G60" s="36">
        <v>95000</v>
      </c>
      <c r="H60" s="36">
        <v>10254.18</v>
      </c>
      <c r="I60" s="36">
        <v>2726.5</v>
      </c>
      <c r="J60" s="36">
        <v>2888</v>
      </c>
      <c r="K60" s="36">
        <v>5794.49</v>
      </c>
      <c r="L60" s="36">
        <v>21663.17</v>
      </c>
      <c r="M60" s="36">
        <v>73336.83</v>
      </c>
      <c r="N60" s="50" t="s">
        <v>18</v>
      </c>
      <c r="O60" s="52" t="s">
        <v>35</v>
      </c>
    </row>
    <row r="61" spans="1:15" ht="30" customHeight="1">
      <c r="A61" s="1" t="s">
        <v>168</v>
      </c>
      <c r="B61" s="37" t="s">
        <v>156</v>
      </c>
      <c r="C61" s="37" t="s">
        <v>157</v>
      </c>
      <c r="D61" s="37" t="s">
        <v>158</v>
      </c>
      <c r="E61" s="49">
        <v>44772</v>
      </c>
      <c r="F61" s="49">
        <v>44956</v>
      </c>
      <c r="G61" s="36">
        <v>65000</v>
      </c>
      <c r="H61" s="101">
        <v>3756.85</v>
      </c>
      <c r="I61" s="36">
        <v>1865.5</v>
      </c>
      <c r="J61" s="36">
        <v>1976</v>
      </c>
      <c r="K61" s="37">
        <v>25</v>
      </c>
      <c r="L61" s="36">
        <f>+Tabla1[[#This Row],[ISR
(Ley 11-92)
(1*)]]+Tabla1[[#This Row],[Seguro 
de Pensión 
(2.87%)  
(2*)]]+Tabla1[[#This Row],[Seguro 
de Salud 
(3.04%)
 (3*)]]+Tabla1[[#This Row],[Otros
 Descuentos]]</f>
        <v>7623.35</v>
      </c>
      <c r="M61" s="36">
        <f>+Tabla1[[#This Row],[Sueldo Bruto
(RD$)]]-Tabla1[[#This Row],[Total de 
Descuentos]]</f>
        <v>57376.65</v>
      </c>
      <c r="N61" s="50" t="s">
        <v>18</v>
      </c>
      <c r="O61" s="52" t="s">
        <v>35</v>
      </c>
    </row>
    <row r="62" spans="1:15" ht="30" customHeight="1">
      <c r="A62" s="1" t="s">
        <v>171</v>
      </c>
      <c r="B62" s="37" t="s">
        <v>160</v>
      </c>
      <c r="C62" s="37" t="s">
        <v>157</v>
      </c>
      <c r="D62" s="37" t="s">
        <v>161</v>
      </c>
      <c r="E62" s="53">
        <v>44640</v>
      </c>
      <c r="F62" s="53">
        <v>44824</v>
      </c>
      <c r="G62" s="36">
        <v>65000</v>
      </c>
      <c r="H62" s="37">
        <v>0</v>
      </c>
      <c r="I62" s="36">
        <v>1865.5</v>
      </c>
      <c r="J62" s="36">
        <v>1976</v>
      </c>
      <c r="K62" s="36">
        <v>3094.25</v>
      </c>
      <c r="L62" s="36">
        <v>6935.75</v>
      </c>
      <c r="M62" s="36">
        <v>58064.25</v>
      </c>
      <c r="N62" s="50" t="s">
        <v>18</v>
      </c>
      <c r="O62" s="52" t="s">
        <v>35</v>
      </c>
    </row>
    <row r="63" spans="1:15" ht="30" customHeight="1">
      <c r="A63" s="1" t="s">
        <v>173</v>
      </c>
      <c r="B63" s="37" t="s">
        <v>163</v>
      </c>
      <c r="C63" s="37" t="s">
        <v>164</v>
      </c>
      <c r="D63" s="37" t="s">
        <v>165</v>
      </c>
      <c r="E63" s="53">
        <v>44682</v>
      </c>
      <c r="F63" s="53">
        <v>44866</v>
      </c>
      <c r="G63" s="36">
        <v>65000</v>
      </c>
      <c r="H63" s="36">
        <v>4427.58</v>
      </c>
      <c r="I63" s="36">
        <v>1865.5</v>
      </c>
      <c r="J63" s="36">
        <v>1976</v>
      </c>
      <c r="K63" s="37">
        <v>25</v>
      </c>
      <c r="L63" s="36">
        <v>8294.08</v>
      </c>
      <c r="M63" s="36">
        <v>56705.919999999998</v>
      </c>
      <c r="N63" s="50" t="s">
        <v>18</v>
      </c>
      <c r="O63" s="52" t="s">
        <v>19</v>
      </c>
    </row>
    <row r="64" spans="1:15" ht="30" customHeight="1">
      <c r="A64" s="1" t="s">
        <v>176</v>
      </c>
      <c r="B64" s="37" t="s">
        <v>167</v>
      </c>
      <c r="C64" s="37" t="s">
        <v>164</v>
      </c>
      <c r="D64" s="37" t="s">
        <v>38</v>
      </c>
      <c r="E64" s="53">
        <v>44682</v>
      </c>
      <c r="F64" s="53">
        <v>44866</v>
      </c>
      <c r="G64" s="36">
        <v>65000</v>
      </c>
      <c r="H64" s="37">
        <v>0</v>
      </c>
      <c r="I64" s="36">
        <v>1865.5</v>
      </c>
      <c r="J64" s="36">
        <v>1976</v>
      </c>
      <c r="K64" s="37">
        <v>992.47</v>
      </c>
      <c r="L64" s="36">
        <v>4833.97</v>
      </c>
      <c r="M64" s="36">
        <v>60166.03</v>
      </c>
      <c r="N64" s="50" t="s">
        <v>18</v>
      </c>
      <c r="O64" s="52" t="s">
        <v>19</v>
      </c>
    </row>
    <row r="65" spans="1:15" ht="30" customHeight="1">
      <c r="A65" s="1" t="s">
        <v>178</v>
      </c>
      <c r="B65" s="37" t="s">
        <v>169</v>
      </c>
      <c r="C65" s="37" t="s">
        <v>164</v>
      </c>
      <c r="D65" s="37" t="s">
        <v>170</v>
      </c>
      <c r="E65" s="53">
        <v>44652</v>
      </c>
      <c r="F65" s="53">
        <v>44844</v>
      </c>
      <c r="G65" s="36">
        <v>65000</v>
      </c>
      <c r="H65" s="37">
        <v>0</v>
      </c>
      <c r="I65" s="36">
        <v>1865.5</v>
      </c>
      <c r="J65" s="36">
        <v>1976</v>
      </c>
      <c r="K65" s="37">
        <v>25</v>
      </c>
      <c r="L65" s="36">
        <v>3866.5</v>
      </c>
      <c r="M65" s="36">
        <v>61133.5</v>
      </c>
      <c r="N65" s="50" t="s">
        <v>18</v>
      </c>
      <c r="O65" s="52" t="s">
        <v>19</v>
      </c>
    </row>
    <row r="66" spans="1:15" ht="30" customHeight="1">
      <c r="A66" s="1" t="s">
        <v>181</v>
      </c>
      <c r="B66" s="37" t="s">
        <v>172</v>
      </c>
      <c r="C66" s="37" t="s">
        <v>164</v>
      </c>
      <c r="D66" s="37" t="s">
        <v>165</v>
      </c>
      <c r="E66" s="53">
        <v>44696</v>
      </c>
      <c r="F66" s="53">
        <v>44880</v>
      </c>
      <c r="G66" s="36">
        <v>65000</v>
      </c>
      <c r="H66" s="36">
        <v>4427.58</v>
      </c>
      <c r="I66" s="36">
        <v>1865.5</v>
      </c>
      <c r="J66" s="36">
        <v>1976</v>
      </c>
      <c r="K66" s="37">
        <v>25</v>
      </c>
      <c r="L66" s="36">
        <v>8294.08</v>
      </c>
      <c r="M66" s="36">
        <v>56705.919999999998</v>
      </c>
      <c r="N66" s="50" t="s">
        <v>18</v>
      </c>
      <c r="O66" s="52" t="s">
        <v>19</v>
      </c>
    </row>
    <row r="67" spans="1:15" ht="30" customHeight="1">
      <c r="A67" s="1" t="s">
        <v>184</v>
      </c>
      <c r="B67" s="37" t="s">
        <v>174</v>
      </c>
      <c r="C67" s="37" t="s">
        <v>164</v>
      </c>
      <c r="D67" s="37" t="s">
        <v>175</v>
      </c>
      <c r="E67" s="53">
        <v>44747</v>
      </c>
      <c r="F67" s="49">
        <v>44931</v>
      </c>
      <c r="G67" s="36">
        <v>42000</v>
      </c>
      <c r="H67" s="37">
        <v>0</v>
      </c>
      <c r="I67" s="36">
        <v>1205.4000000000001</v>
      </c>
      <c r="J67" s="36">
        <v>1276.8</v>
      </c>
      <c r="K67" s="37">
        <v>25</v>
      </c>
      <c r="L67" s="36">
        <v>2507.1999999999998</v>
      </c>
      <c r="M67" s="36">
        <v>39492.800000000003</v>
      </c>
      <c r="N67" s="50" t="s">
        <v>18</v>
      </c>
      <c r="O67" s="52" t="s">
        <v>35</v>
      </c>
    </row>
    <row r="68" spans="1:15" ht="30" customHeight="1">
      <c r="A68" s="1" t="s">
        <v>187</v>
      </c>
      <c r="B68" s="37" t="s">
        <v>177</v>
      </c>
      <c r="C68" s="37" t="s">
        <v>164</v>
      </c>
      <c r="D68" s="37" t="s">
        <v>175</v>
      </c>
      <c r="E68" s="49">
        <v>44652</v>
      </c>
      <c r="F68" s="49">
        <v>44835</v>
      </c>
      <c r="G68" s="36">
        <v>42000</v>
      </c>
      <c r="H68" s="37">
        <v>0</v>
      </c>
      <c r="I68" s="36">
        <v>1205.4000000000001</v>
      </c>
      <c r="J68" s="36">
        <v>1276.8</v>
      </c>
      <c r="K68" s="37">
        <v>445</v>
      </c>
      <c r="L68" s="36">
        <v>2927.2</v>
      </c>
      <c r="M68" s="36">
        <v>39072.800000000003</v>
      </c>
      <c r="N68" s="50" t="s">
        <v>18</v>
      </c>
      <c r="O68" s="52" t="s">
        <v>19</v>
      </c>
    </row>
    <row r="69" spans="1:15" ht="30" customHeight="1">
      <c r="A69" s="1" t="s">
        <v>189</v>
      </c>
      <c r="B69" s="37" t="s">
        <v>179</v>
      </c>
      <c r="C69" s="37" t="s">
        <v>164</v>
      </c>
      <c r="D69" s="37" t="s">
        <v>180</v>
      </c>
      <c r="E69" s="49">
        <v>44757</v>
      </c>
      <c r="F69" s="49">
        <v>44941</v>
      </c>
      <c r="G69" s="36">
        <v>60000</v>
      </c>
      <c r="H69" s="37">
        <v>0</v>
      </c>
      <c r="I69" s="36">
        <v>1722</v>
      </c>
      <c r="J69" s="36">
        <v>1824</v>
      </c>
      <c r="K69" s="36">
        <v>2725.24</v>
      </c>
      <c r="L69" s="36">
        <v>6271.24</v>
      </c>
      <c r="M69" s="36">
        <v>53728.76</v>
      </c>
      <c r="N69" s="50" t="s">
        <v>18</v>
      </c>
      <c r="O69" s="52" t="s">
        <v>35</v>
      </c>
    </row>
    <row r="70" spans="1:15" ht="30" customHeight="1">
      <c r="A70" s="1" t="s">
        <v>191</v>
      </c>
      <c r="B70" s="108" t="s">
        <v>466</v>
      </c>
      <c r="C70" s="102" t="s">
        <v>183</v>
      </c>
      <c r="D70" s="108" t="s">
        <v>68</v>
      </c>
      <c r="E70" s="107">
        <v>44713</v>
      </c>
      <c r="F70" s="107">
        <v>44896</v>
      </c>
      <c r="G70" s="109">
        <v>125000</v>
      </c>
      <c r="H70" s="109">
        <v>20000.78</v>
      </c>
      <c r="I70" s="110">
        <v>3587.5</v>
      </c>
      <c r="J70" s="109">
        <v>3800</v>
      </c>
      <c r="K70" s="109">
        <v>1375.12</v>
      </c>
      <c r="L70" s="109">
        <v>28763.4</v>
      </c>
      <c r="M70" s="109">
        <v>96236.6</v>
      </c>
      <c r="N70" s="111" t="s">
        <v>18</v>
      </c>
      <c r="O70" s="112" t="s">
        <v>19</v>
      </c>
    </row>
    <row r="71" spans="1:15" ht="30" customHeight="1">
      <c r="A71" s="1" t="s">
        <v>193</v>
      </c>
      <c r="B71" s="37" t="s">
        <v>182</v>
      </c>
      <c r="C71" s="37" t="s">
        <v>183</v>
      </c>
      <c r="D71" s="37" t="s">
        <v>17</v>
      </c>
      <c r="E71" s="49">
        <v>44682</v>
      </c>
      <c r="F71" s="49">
        <v>44866</v>
      </c>
      <c r="G71" s="36">
        <v>100000</v>
      </c>
      <c r="H71" s="36">
        <v>12105.37</v>
      </c>
      <c r="I71" s="36">
        <v>2870</v>
      </c>
      <c r="J71" s="36">
        <v>3040</v>
      </c>
      <c r="K71" s="36">
        <v>1025</v>
      </c>
      <c r="L71" s="36">
        <v>19040.37</v>
      </c>
      <c r="M71" s="36">
        <v>80959.63</v>
      </c>
      <c r="N71" s="50" t="s">
        <v>18</v>
      </c>
      <c r="O71" s="52" t="s">
        <v>19</v>
      </c>
    </row>
    <row r="72" spans="1:15" ht="30" customHeight="1">
      <c r="A72" s="1" t="s">
        <v>195</v>
      </c>
      <c r="B72" s="37" t="s">
        <v>185</v>
      </c>
      <c r="C72" s="37" t="s">
        <v>183</v>
      </c>
      <c r="D72" s="37" t="s">
        <v>186</v>
      </c>
      <c r="E72" s="53">
        <v>44682</v>
      </c>
      <c r="F72" s="53">
        <v>44866</v>
      </c>
      <c r="G72" s="36">
        <v>65000</v>
      </c>
      <c r="H72" s="101">
        <v>2727.3</v>
      </c>
      <c r="I72" s="36">
        <v>1865.5</v>
      </c>
      <c r="J72" s="36">
        <v>1976</v>
      </c>
      <c r="K72" s="36">
        <v>1119.94</v>
      </c>
      <c r="L72" s="36">
        <f>+Tabla1[[#This Row],[ISR
(Ley 11-92)
(1*)]]+Tabla1[[#This Row],[Seguro 
de Pensión 
(2.87%)  
(2*)]]+Tabla1[[#This Row],[Seguro 
de Salud 
(3.04%)
 (3*)]]+Tabla1[[#This Row],[Otros
 Descuentos]]</f>
        <v>7688.74</v>
      </c>
      <c r="M72" s="36">
        <f>+Tabla1[[#This Row],[Sueldo Bruto
(RD$)]]-Tabla1[[#This Row],[Total de 
Descuentos]]</f>
        <v>57311.26</v>
      </c>
      <c r="N72" s="50" t="s">
        <v>18</v>
      </c>
      <c r="O72" s="52" t="s">
        <v>35</v>
      </c>
    </row>
    <row r="73" spans="1:15" s="106" customFormat="1" ht="30" customHeight="1">
      <c r="A73" s="1" t="s">
        <v>197</v>
      </c>
      <c r="B73" s="37" t="s">
        <v>188</v>
      </c>
      <c r="C73" s="37" t="s">
        <v>183</v>
      </c>
      <c r="D73" s="37" t="s">
        <v>38</v>
      </c>
      <c r="E73" s="49">
        <v>44682</v>
      </c>
      <c r="F73" s="49">
        <v>44866</v>
      </c>
      <c r="G73" s="36">
        <v>65000</v>
      </c>
      <c r="H73" s="37">
        <v>0</v>
      </c>
      <c r="I73" s="36">
        <v>1865.5</v>
      </c>
      <c r="J73" s="36">
        <v>1976</v>
      </c>
      <c r="K73" s="36">
        <v>2025</v>
      </c>
      <c r="L73" s="36">
        <v>5866.5</v>
      </c>
      <c r="M73" s="36">
        <v>59133.5</v>
      </c>
      <c r="N73" s="50" t="s">
        <v>18</v>
      </c>
      <c r="O73" s="52" t="s">
        <v>35</v>
      </c>
    </row>
    <row r="74" spans="1:15" ht="30" customHeight="1">
      <c r="A74" s="1" t="s">
        <v>200</v>
      </c>
      <c r="B74" s="37" t="s">
        <v>190</v>
      </c>
      <c r="C74" s="37" t="s">
        <v>183</v>
      </c>
      <c r="D74" s="37" t="s">
        <v>38</v>
      </c>
      <c r="E74" s="49">
        <v>44666</v>
      </c>
      <c r="F74" s="49">
        <v>44849</v>
      </c>
      <c r="G74" s="36">
        <v>65000</v>
      </c>
      <c r="H74" s="37">
        <v>441.95</v>
      </c>
      <c r="I74" s="36">
        <v>1865.5</v>
      </c>
      <c r="J74" s="36">
        <v>1976</v>
      </c>
      <c r="K74" s="36">
        <v>3272.71</v>
      </c>
      <c r="L74" s="36">
        <f>+Tabla1[[#This Row],[ISR
(Ley 11-92)
(1*)]]+Tabla1[[#This Row],[Seguro 
de Pensión 
(2.87%)  
(2*)]]+Tabla1[[#This Row],[Seguro 
de Salud 
(3.04%)
 (3*)]]+Tabla1[[#This Row],[Otros
 Descuentos]]</f>
        <v>7556.16</v>
      </c>
      <c r="M74" s="36">
        <f>+Tabla1[[#This Row],[Sueldo Bruto
(RD$)]]-Tabla1[[#This Row],[Total de 
Descuentos]]</f>
        <v>57443.839999999997</v>
      </c>
      <c r="N74" s="50" t="s">
        <v>18</v>
      </c>
      <c r="O74" s="52" t="s">
        <v>19</v>
      </c>
    </row>
    <row r="75" spans="1:15" ht="30" customHeight="1">
      <c r="A75" s="1" t="s">
        <v>202</v>
      </c>
      <c r="B75" s="37" t="s">
        <v>192</v>
      </c>
      <c r="C75" s="37" t="s">
        <v>183</v>
      </c>
      <c r="D75" s="37" t="s">
        <v>38</v>
      </c>
      <c r="E75" s="53">
        <v>44634</v>
      </c>
      <c r="F75" s="53">
        <v>44818</v>
      </c>
      <c r="G75" s="36">
        <v>65000</v>
      </c>
      <c r="H75" s="36">
        <v>4427.58</v>
      </c>
      <c r="I75" s="36">
        <v>1865.5</v>
      </c>
      <c r="J75" s="36">
        <v>1976</v>
      </c>
      <c r="K75" s="36">
        <v>1099.75</v>
      </c>
      <c r="L75" s="36">
        <f>+Tabla1[[#This Row],[ISR
(Ley 11-92)
(1*)]]+Tabla1[[#This Row],[Seguro 
de Pensión 
(2.87%)  
(2*)]]+Tabla1[[#This Row],[Seguro 
de Salud 
(3.04%)
 (3*)]]+Tabla1[[#This Row],[Otros
 Descuentos]]</f>
        <v>9368.83</v>
      </c>
      <c r="M75" s="36">
        <f>+Tabla1[[#This Row],[Sueldo Bruto
(RD$)]]-Tabla1[[#This Row],[Total de 
Descuentos]]</f>
        <v>55631.17</v>
      </c>
      <c r="N75" s="50" t="s">
        <v>18</v>
      </c>
      <c r="O75" s="52" t="s">
        <v>35</v>
      </c>
    </row>
    <row r="76" spans="1:15" ht="30" customHeight="1">
      <c r="A76" s="1" t="s">
        <v>205</v>
      </c>
      <c r="B76" s="37" t="s">
        <v>194</v>
      </c>
      <c r="C76" s="37" t="s">
        <v>183</v>
      </c>
      <c r="D76" s="37" t="s">
        <v>38</v>
      </c>
      <c r="E76" s="53">
        <v>44621</v>
      </c>
      <c r="F76" s="53">
        <v>44805</v>
      </c>
      <c r="G76" s="36">
        <v>65000</v>
      </c>
      <c r="H76" s="36">
        <v>4427.58</v>
      </c>
      <c r="I76" s="36">
        <v>1865.5</v>
      </c>
      <c r="J76" s="36">
        <v>1976</v>
      </c>
      <c r="K76" s="37">
        <v>25</v>
      </c>
      <c r="L76" s="36">
        <v>8294.08</v>
      </c>
      <c r="M76" s="36">
        <v>56705.919999999998</v>
      </c>
      <c r="N76" s="50" t="s">
        <v>18</v>
      </c>
      <c r="O76" s="52" t="s">
        <v>19</v>
      </c>
    </row>
    <row r="77" spans="1:15" ht="30" customHeight="1">
      <c r="A77" s="1" t="s">
        <v>208</v>
      </c>
      <c r="B77" s="37" t="s">
        <v>196</v>
      </c>
      <c r="C77" s="37" t="s">
        <v>183</v>
      </c>
      <c r="D77" s="37" t="s">
        <v>38</v>
      </c>
      <c r="E77" s="53">
        <v>44621</v>
      </c>
      <c r="F77" s="53">
        <v>44805</v>
      </c>
      <c r="G77" s="36">
        <v>65000</v>
      </c>
      <c r="H77" s="36">
        <v>4427.58</v>
      </c>
      <c r="I77" s="36">
        <v>1865.5</v>
      </c>
      <c r="J77" s="36">
        <v>1976</v>
      </c>
      <c r="K77" s="36">
        <v>5025</v>
      </c>
      <c r="L77" s="36">
        <f>+Tabla1[[#This Row],[ISR
(Ley 11-92)
(1*)]]+Tabla1[[#This Row],[Seguro 
de Pensión 
(2.87%)  
(2*)]]+Tabla1[[#This Row],[Seguro 
de Salud 
(3.04%)
 (3*)]]+Tabla1[[#This Row],[Otros
 Descuentos]]</f>
        <v>13294.08</v>
      </c>
      <c r="M77" s="36">
        <f>+Tabla1[[#This Row],[Sueldo Bruto
(RD$)]]-Tabla1[[#This Row],[Total de 
Descuentos]]</f>
        <v>51705.919999999998</v>
      </c>
      <c r="N77" s="50" t="s">
        <v>18</v>
      </c>
      <c r="O77" s="52" t="s">
        <v>35</v>
      </c>
    </row>
    <row r="78" spans="1:15" ht="30" customHeight="1">
      <c r="A78" s="1" t="s">
        <v>210</v>
      </c>
      <c r="B78" s="37" t="s">
        <v>198</v>
      </c>
      <c r="C78" s="37" t="s">
        <v>199</v>
      </c>
      <c r="D78" s="37" t="s">
        <v>17</v>
      </c>
      <c r="E78" s="53">
        <v>44666</v>
      </c>
      <c r="F78" s="53">
        <v>44849</v>
      </c>
      <c r="G78" s="36">
        <v>100000</v>
      </c>
      <c r="H78" s="36">
        <v>11767.84</v>
      </c>
      <c r="I78" s="36">
        <v>2870</v>
      </c>
      <c r="J78" s="36">
        <v>3040</v>
      </c>
      <c r="K78" s="36">
        <v>1375.12</v>
      </c>
      <c r="L78" s="36">
        <v>19052.96</v>
      </c>
      <c r="M78" s="36">
        <v>80947.039999999994</v>
      </c>
      <c r="N78" s="50" t="s">
        <v>18</v>
      </c>
      <c r="O78" s="52" t="s">
        <v>19</v>
      </c>
    </row>
    <row r="79" spans="1:15" ht="30" customHeight="1">
      <c r="A79" s="1" t="s">
        <v>212</v>
      </c>
      <c r="B79" s="37" t="s">
        <v>201</v>
      </c>
      <c r="C79" s="37" t="s">
        <v>199</v>
      </c>
      <c r="D79" s="37" t="s">
        <v>186</v>
      </c>
      <c r="E79" s="49">
        <v>44666</v>
      </c>
      <c r="F79" s="49">
        <v>44849</v>
      </c>
      <c r="G79" s="36">
        <v>85000</v>
      </c>
      <c r="H79" s="36">
        <v>8576.99</v>
      </c>
      <c r="I79" s="36">
        <v>2439.5</v>
      </c>
      <c r="J79" s="36">
        <v>2584</v>
      </c>
      <c r="K79" s="37">
        <v>25</v>
      </c>
      <c r="L79" s="36">
        <f>+Tabla1[[#This Row],[ISR
(Ley 11-92)
(1*)]]+Tabla1[[#This Row],[Seguro 
de Pensión 
(2.87%)  
(2*)]]+Tabla1[[#This Row],[Seguro 
de Salud 
(3.04%)
 (3*)]]+Tabla1[[#This Row],[Otros
 Descuentos]]</f>
        <v>13625.49</v>
      </c>
      <c r="M79" s="36">
        <f>+Tabla1[[#This Row],[Sueldo Bruto
(RD$)]]-Tabla1[[#This Row],[Total de 
Descuentos]]</f>
        <v>71374.509999999995</v>
      </c>
      <c r="N79" s="50" t="s">
        <v>18</v>
      </c>
      <c r="O79" s="52" t="s">
        <v>35</v>
      </c>
    </row>
    <row r="80" spans="1:15" ht="30" customHeight="1">
      <c r="A80" s="1" t="s">
        <v>214</v>
      </c>
      <c r="B80" s="37" t="s">
        <v>203</v>
      </c>
      <c r="C80" s="37" t="s">
        <v>199</v>
      </c>
      <c r="D80" s="37" t="s">
        <v>204</v>
      </c>
      <c r="E80" s="53">
        <v>44621</v>
      </c>
      <c r="F80" s="53">
        <v>44805</v>
      </c>
      <c r="G80" s="36">
        <v>95000</v>
      </c>
      <c r="H80" s="36">
        <v>10591.71</v>
      </c>
      <c r="I80" s="36">
        <v>2726.5</v>
      </c>
      <c r="J80" s="36">
        <v>2888</v>
      </c>
      <c r="K80" s="36">
        <v>3591.63</v>
      </c>
      <c r="L80" s="36">
        <v>19797.84</v>
      </c>
      <c r="M80" s="36">
        <v>75202.16</v>
      </c>
      <c r="N80" s="50" t="s">
        <v>18</v>
      </c>
      <c r="O80" s="52" t="s">
        <v>19</v>
      </c>
    </row>
    <row r="81" spans="1:15" ht="30" customHeight="1">
      <c r="A81" s="1" t="s">
        <v>216</v>
      </c>
      <c r="B81" s="37" t="s">
        <v>206</v>
      </c>
      <c r="C81" s="37" t="s">
        <v>199</v>
      </c>
      <c r="D81" s="37" t="s">
        <v>207</v>
      </c>
      <c r="E81" s="53">
        <v>44684</v>
      </c>
      <c r="F81" s="53">
        <v>44868</v>
      </c>
      <c r="G81" s="36">
        <v>65000</v>
      </c>
      <c r="H81" s="36">
        <v>4427.58</v>
      </c>
      <c r="I81" s="36">
        <v>1865.5</v>
      </c>
      <c r="J81" s="36">
        <v>1976</v>
      </c>
      <c r="K81" s="37">
        <v>25</v>
      </c>
      <c r="L81" s="36">
        <v>8294.08</v>
      </c>
      <c r="M81" s="36">
        <v>56705.919999999998</v>
      </c>
      <c r="N81" s="50" t="s">
        <v>18</v>
      </c>
      <c r="O81" s="52" t="s">
        <v>35</v>
      </c>
    </row>
    <row r="82" spans="1:15" ht="30" customHeight="1">
      <c r="A82" s="1" t="s">
        <v>218</v>
      </c>
      <c r="B82" s="37" t="s">
        <v>209</v>
      </c>
      <c r="C82" s="37" t="s">
        <v>199</v>
      </c>
      <c r="D82" s="37" t="s">
        <v>186</v>
      </c>
      <c r="E82" s="53">
        <v>44682</v>
      </c>
      <c r="F82" s="53">
        <v>44866</v>
      </c>
      <c r="G82" s="36">
        <v>80000</v>
      </c>
      <c r="H82" s="37">
        <v>0</v>
      </c>
      <c r="I82" s="36">
        <v>2296</v>
      </c>
      <c r="J82" s="36">
        <v>2432</v>
      </c>
      <c r="K82" s="37">
        <v>125</v>
      </c>
      <c r="L82" s="36">
        <v>4853</v>
      </c>
      <c r="M82" s="36">
        <v>75147</v>
      </c>
      <c r="N82" s="50" t="s">
        <v>18</v>
      </c>
      <c r="O82" s="52" t="s">
        <v>19</v>
      </c>
    </row>
    <row r="83" spans="1:15" ht="30" customHeight="1">
      <c r="A83" s="1" t="s">
        <v>221</v>
      </c>
      <c r="B83" s="37" t="s">
        <v>211</v>
      </c>
      <c r="C83" s="37" t="s">
        <v>199</v>
      </c>
      <c r="D83" s="37" t="s">
        <v>186</v>
      </c>
      <c r="E83" s="53">
        <v>44682</v>
      </c>
      <c r="F83" s="53">
        <v>44866</v>
      </c>
      <c r="G83" s="36">
        <v>80000</v>
      </c>
      <c r="H83" s="36">
        <v>7400.87</v>
      </c>
      <c r="I83" s="36">
        <v>2296</v>
      </c>
      <c r="J83" s="36">
        <v>2432</v>
      </c>
      <c r="K83" s="36">
        <v>3125</v>
      </c>
      <c r="L83" s="36">
        <f>+Tabla1[[#This Row],[ISR
(Ley 11-92)
(1*)]]+Tabla1[[#This Row],[Seguro 
de Pensión 
(2.87%)  
(2*)]]+Tabla1[[#This Row],[Seguro 
de Salud 
(3.04%)
 (3*)]]+Tabla1[[#This Row],[Otros
 Descuentos]]</f>
        <v>15253.869999999999</v>
      </c>
      <c r="M83" s="36">
        <f>+Tabla1[[#This Row],[Sueldo Bruto
(RD$)]]-Tabla1[[#This Row],[Total de 
Descuentos]]</f>
        <v>64746.130000000005</v>
      </c>
      <c r="N83" s="50" t="s">
        <v>18</v>
      </c>
      <c r="O83" s="52" t="s">
        <v>19</v>
      </c>
    </row>
    <row r="84" spans="1:15" ht="30" customHeight="1">
      <c r="A84" s="1" t="s">
        <v>223</v>
      </c>
      <c r="B84" s="37" t="s">
        <v>213</v>
      </c>
      <c r="C84" s="37" t="s">
        <v>199</v>
      </c>
      <c r="D84" s="37" t="s">
        <v>186</v>
      </c>
      <c r="E84" s="53">
        <v>44682</v>
      </c>
      <c r="F84" s="53">
        <v>44866</v>
      </c>
      <c r="G84" s="36">
        <v>80000</v>
      </c>
      <c r="H84" s="36">
        <v>7400.87</v>
      </c>
      <c r="I84" s="36">
        <v>2296</v>
      </c>
      <c r="J84" s="36">
        <v>2432</v>
      </c>
      <c r="K84" s="37">
        <v>25</v>
      </c>
      <c r="L84" s="36">
        <v>12153.87</v>
      </c>
      <c r="M84" s="36">
        <v>67846.13</v>
      </c>
      <c r="N84" s="50" t="s">
        <v>18</v>
      </c>
      <c r="O84" s="52" t="s">
        <v>19</v>
      </c>
    </row>
    <row r="85" spans="1:15" ht="30" customHeight="1">
      <c r="A85" s="1" t="s">
        <v>225</v>
      </c>
      <c r="B85" s="37" t="s">
        <v>215</v>
      </c>
      <c r="C85" s="37" t="s">
        <v>199</v>
      </c>
      <c r="D85" s="37" t="s">
        <v>207</v>
      </c>
      <c r="E85" s="53">
        <v>44696</v>
      </c>
      <c r="F85" s="53">
        <v>44880</v>
      </c>
      <c r="G85" s="36">
        <v>65000</v>
      </c>
      <c r="H85" s="36">
        <v>4427.58</v>
      </c>
      <c r="I85" s="36">
        <v>1865.5</v>
      </c>
      <c r="J85" s="36">
        <v>1976</v>
      </c>
      <c r="K85" s="37">
        <v>25</v>
      </c>
      <c r="L85" s="36">
        <v>8294.08</v>
      </c>
      <c r="M85" s="36">
        <v>56705.919999999998</v>
      </c>
      <c r="N85" s="50" t="s">
        <v>18</v>
      </c>
      <c r="O85" s="52" t="s">
        <v>35</v>
      </c>
    </row>
    <row r="86" spans="1:15" ht="30" customHeight="1">
      <c r="A86" s="1" t="s">
        <v>227</v>
      </c>
      <c r="B86" s="37" t="s">
        <v>217</v>
      </c>
      <c r="C86" s="37" t="s">
        <v>199</v>
      </c>
      <c r="D86" s="37" t="s">
        <v>207</v>
      </c>
      <c r="E86" s="53">
        <v>44696</v>
      </c>
      <c r="F86" s="53">
        <v>44880</v>
      </c>
      <c r="G86" s="36">
        <v>65000</v>
      </c>
      <c r="H86" s="36">
        <v>4427.58</v>
      </c>
      <c r="I86" s="36">
        <v>1865.5</v>
      </c>
      <c r="J86" s="36">
        <v>1976</v>
      </c>
      <c r="K86" s="37">
        <v>25</v>
      </c>
      <c r="L86" s="36">
        <v>8294.08</v>
      </c>
      <c r="M86" s="36">
        <v>56705.919999999998</v>
      </c>
      <c r="N86" s="50" t="s">
        <v>18</v>
      </c>
      <c r="O86" s="52" t="s">
        <v>35</v>
      </c>
    </row>
    <row r="87" spans="1:15" ht="30" customHeight="1">
      <c r="A87" s="1" t="s">
        <v>229</v>
      </c>
      <c r="B87" s="37" t="s">
        <v>219</v>
      </c>
      <c r="C87" s="37" t="s">
        <v>199</v>
      </c>
      <c r="D87" s="37" t="s">
        <v>38</v>
      </c>
      <c r="E87" s="53">
        <v>44621</v>
      </c>
      <c r="F87" s="53" t="s">
        <v>220</v>
      </c>
      <c r="G87" s="36">
        <v>80000</v>
      </c>
      <c r="H87" s="36">
        <v>7400.87</v>
      </c>
      <c r="I87" s="36">
        <v>2296</v>
      </c>
      <c r="J87" s="36">
        <v>2432</v>
      </c>
      <c r="K87" s="37">
        <v>25</v>
      </c>
      <c r="L87" s="36">
        <v>12153.87</v>
      </c>
      <c r="M87" s="36">
        <v>67846.13</v>
      </c>
      <c r="N87" s="50" t="s">
        <v>18</v>
      </c>
      <c r="O87" s="52" t="s">
        <v>19</v>
      </c>
    </row>
    <row r="88" spans="1:15" ht="30" customHeight="1">
      <c r="A88" s="1" t="s">
        <v>233</v>
      </c>
      <c r="B88" s="37" t="s">
        <v>222</v>
      </c>
      <c r="C88" s="37" t="s">
        <v>199</v>
      </c>
      <c r="D88" s="37" t="s">
        <v>38</v>
      </c>
      <c r="E88" s="53">
        <v>44652</v>
      </c>
      <c r="F88" s="53">
        <v>44835</v>
      </c>
      <c r="G88" s="36">
        <v>65000</v>
      </c>
      <c r="H88" s="36">
        <v>4427.58</v>
      </c>
      <c r="I88" s="36">
        <v>1865.5</v>
      </c>
      <c r="J88" s="36">
        <v>1976</v>
      </c>
      <c r="K88" s="37">
        <v>25</v>
      </c>
      <c r="L88" s="36">
        <v>8294.08</v>
      </c>
      <c r="M88" s="36">
        <v>56705.919999999998</v>
      </c>
      <c r="N88" s="50" t="s">
        <v>18</v>
      </c>
      <c r="O88" s="52" t="s">
        <v>19</v>
      </c>
    </row>
    <row r="89" spans="1:15" ht="30" customHeight="1">
      <c r="A89" s="1" t="s">
        <v>235</v>
      </c>
      <c r="B89" s="37" t="s">
        <v>224</v>
      </c>
      <c r="C89" s="37" t="s">
        <v>199</v>
      </c>
      <c r="D89" s="37" t="s">
        <v>61</v>
      </c>
      <c r="E89" s="53">
        <v>44759</v>
      </c>
      <c r="F89" s="53">
        <v>44943</v>
      </c>
      <c r="G89" s="36">
        <v>42000</v>
      </c>
      <c r="H89" s="37">
        <v>0</v>
      </c>
      <c r="I89" s="36">
        <v>1205.4000000000001</v>
      </c>
      <c r="J89" s="36">
        <v>1276.8</v>
      </c>
      <c r="K89" s="36">
        <v>5039.08</v>
      </c>
      <c r="L89" s="36">
        <f>+Tabla1[[#This Row],[ISR
(Ley 11-92)
(1*)]]+Tabla1[[#This Row],[Seguro 
de Pensión 
(2.87%)  
(2*)]]+Tabla1[[#This Row],[Seguro 
de Salud 
(3.04%)
 (3*)]]+Tabla1[[#This Row],[Otros
 Descuentos]]</f>
        <v>7521.28</v>
      </c>
      <c r="M89" s="36">
        <f>+Tabla1[[#This Row],[Sueldo Bruto
(RD$)]]-Tabla1[[#This Row],[Total de 
Descuentos]]</f>
        <v>34478.720000000001</v>
      </c>
      <c r="N89" s="50" t="s">
        <v>18</v>
      </c>
      <c r="O89" s="52" t="s">
        <v>19</v>
      </c>
    </row>
    <row r="90" spans="1:15" ht="30" customHeight="1">
      <c r="A90" s="1" t="s">
        <v>239</v>
      </c>
      <c r="B90" s="37" t="s">
        <v>226</v>
      </c>
      <c r="C90" s="37" t="s">
        <v>199</v>
      </c>
      <c r="D90" s="37" t="s">
        <v>61</v>
      </c>
      <c r="E90" s="49">
        <v>44621</v>
      </c>
      <c r="F90" s="49">
        <v>44805</v>
      </c>
      <c r="G90" s="36">
        <v>42000</v>
      </c>
      <c r="H90" s="37">
        <v>0</v>
      </c>
      <c r="I90" s="36">
        <v>1205.4000000000001</v>
      </c>
      <c r="J90" s="36">
        <v>1276.8</v>
      </c>
      <c r="K90" s="37">
        <v>25</v>
      </c>
      <c r="L90" s="36">
        <v>2507.1999999999998</v>
      </c>
      <c r="M90" s="36">
        <v>39492.800000000003</v>
      </c>
      <c r="N90" s="50" t="s">
        <v>18</v>
      </c>
      <c r="O90" s="52" t="s">
        <v>19</v>
      </c>
    </row>
    <row r="91" spans="1:15" ht="30" customHeight="1">
      <c r="A91" s="1" t="s">
        <v>241</v>
      </c>
      <c r="B91" s="37" t="s">
        <v>228</v>
      </c>
      <c r="C91" s="37" t="s">
        <v>199</v>
      </c>
      <c r="D91" s="37" t="s">
        <v>61</v>
      </c>
      <c r="E91" s="49">
        <v>44593</v>
      </c>
      <c r="F91" s="49">
        <v>44774</v>
      </c>
      <c r="G91" s="36">
        <v>42000</v>
      </c>
      <c r="H91" s="37">
        <v>724.92</v>
      </c>
      <c r="I91" s="36">
        <v>1205.4000000000001</v>
      </c>
      <c r="J91" s="36">
        <v>1276.8</v>
      </c>
      <c r="K91" s="37">
        <v>25</v>
      </c>
      <c r="L91" s="36">
        <v>3232.12</v>
      </c>
      <c r="M91" s="36">
        <v>38767.879999999997</v>
      </c>
      <c r="N91" s="50" t="s">
        <v>18</v>
      </c>
      <c r="O91" s="52" t="s">
        <v>19</v>
      </c>
    </row>
    <row r="92" spans="1:15" ht="30" customHeight="1">
      <c r="A92" s="1" t="s">
        <v>244</v>
      </c>
      <c r="B92" s="108" t="s">
        <v>484</v>
      </c>
      <c r="C92" s="108" t="s">
        <v>479</v>
      </c>
      <c r="D92" s="108" t="s">
        <v>76</v>
      </c>
      <c r="E92" s="107">
        <v>44713</v>
      </c>
      <c r="F92" s="107">
        <v>44896</v>
      </c>
      <c r="G92" s="109">
        <v>80000</v>
      </c>
      <c r="H92" s="109">
        <v>3774.78</v>
      </c>
      <c r="I92" s="109">
        <v>2296</v>
      </c>
      <c r="J92" s="109">
        <v>2432</v>
      </c>
      <c r="K92" s="108">
        <v>125</v>
      </c>
      <c r="L92" s="109">
        <f>+Tabla1[[#This Row],[ISR
(Ley 11-92)
(1*)]]+Tabla1[[#This Row],[Seguro 
de Pensión 
(2.87%)  
(2*)]]+Tabla1[[#This Row],[Seguro 
de Salud 
(3.04%)
 (3*)]]+Tabla1[[#This Row],[Otros
 Descuentos]]</f>
        <v>8627.7800000000007</v>
      </c>
      <c r="M92" s="109">
        <f>+Tabla1[[#This Row],[Sueldo Bruto
(RD$)]]-Tabla1[[#This Row],[Total de 
Descuentos]]</f>
        <v>71372.22</v>
      </c>
      <c r="N92" s="104" t="s">
        <v>18</v>
      </c>
      <c r="O92" s="112" t="s">
        <v>35</v>
      </c>
    </row>
    <row r="93" spans="1:15" ht="30" customHeight="1">
      <c r="A93" s="1" t="s">
        <v>247</v>
      </c>
      <c r="B93" s="37" t="s">
        <v>230</v>
      </c>
      <c r="C93" s="37" t="s">
        <v>231</v>
      </c>
      <c r="D93" s="37" t="s">
        <v>232</v>
      </c>
      <c r="E93" s="53">
        <v>44621</v>
      </c>
      <c r="F93" s="53">
        <v>44805</v>
      </c>
      <c r="G93" s="36">
        <v>110000</v>
      </c>
      <c r="H93" s="36">
        <v>14457.62</v>
      </c>
      <c r="I93" s="36">
        <v>3157</v>
      </c>
      <c r="J93" s="36">
        <v>3344</v>
      </c>
      <c r="K93" s="36">
        <v>5125</v>
      </c>
      <c r="L93" s="36">
        <v>26083.62</v>
      </c>
      <c r="M93" s="36">
        <v>83916.38</v>
      </c>
      <c r="N93" s="50" t="s">
        <v>18</v>
      </c>
      <c r="O93" s="52" t="s">
        <v>35</v>
      </c>
    </row>
    <row r="94" spans="1:15" ht="30" customHeight="1">
      <c r="A94" s="1" t="s">
        <v>249</v>
      </c>
      <c r="B94" s="37" t="s">
        <v>234</v>
      </c>
      <c r="C94" s="37" t="s">
        <v>231</v>
      </c>
      <c r="D94" s="37" t="s">
        <v>101</v>
      </c>
      <c r="E94" s="49">
        <v>44658</v>
      </c>
      <c r="F94" s="49">
        <v>44841</v>
      </c>
      <c r="G94" s="36">
        <v>85000</v>
      </c>
      <c r="H94" s="36">
        <v>8576.99</v>
      </c>
      <c r="I94" s="36">
        <v>2439.5</v>
      </c>
      <c r="J94" s="36">
        <v>2584</v>
      </c>
      <c r="K94" s="37">
        <v>25</v>
      </c>
      <c r="L94" s="36">
        <f>+Tabla1[[#This Row],[ISR
(Ley 11-92)
(1*)]]+Tabla1[[#This Row],[Seguro 
de Pensión 
(2.87%)  
(2*)]]+Tabla1[[#This Row],[Seguro 
de Salud 
(3.04%)
 (3*)]]+Tabla1[[#This Row],[Otros
 Descuentos]]</f>
        <v>13625.49</v>
      </c>
      <c r="M94" s="36">
        <f>+Tabla1[[#This Row],[Sueldo Bruto
(RD$)]]-Tabla1[[#This Row],[Total de 
Descuentos]]</f>
        <v>71374.509999999995</v>
      </c>
      <c r="N94" s="50" t="s">
        <v>18</v>
      </c>
      <c r="O94" s="52" t="s">
        <v>19</v>
      </c>
    </row>
    <row r="95" spans="1:15" s="106" customFormat="1" ht="30" customHeight="1">
      <c r="A95" s="1" t="s">
        <v>251</v>
      </c>
      <c r="B95" s="37" t="s">
        <v>236</v>
      </c>
      <c r="C95" s="37" t="s">
        <v>237</v>
      </c>
      <c r="D95" s="37" t="s">
        <v>238</v>
      </c>
      <c r="E95" s="49">
        <v>44682</v>
      </c>
      <c r="F95" s="49">
        <v>44866</v>
      </c>
      <c r="G95" s="36">
        <v>65000</v>
      </c>
      <c r="H95" s="36">
        <v>0</v>
      </c>
      <c r="I95" s="36">
        <v>1865.5</v>
      </c>
      <c r="J95" s="36">
        <v>1976</v>
      </c>
      <c r="K95" s="36">
        <v>6384.13</v>
      </c>
      <c r="L95" s="36">
        <f>+Tabla1[[#This Row],[ISR
(Ley 11-92)
(1*)]]+Tabla1[[#This Row],[Seguro 
de Pensión 
(2.87%)  
(2*)]]+Tabla1[[#This Row],[Seguro 
de Salud 
(3.04%)
 (3*)]]+Tabla1[[#This Row],[Otros
 Descuentos]]</f>
        <v>10225.630000000001</v>
      </c>
      <c r="M95" s="36">
        <f>+Tabla1[[#This Row],[Sueldo Bruto
(RD$)]]-Tabla1[[#This Row],[Total de 
Descuentos]]</f>
        <v>54774.369999999995</v>
      </c>
      <c r="N95" s="50" t="s">
        <v>18</v>
      </c>
      <c r="O95" s="52" t="s">
        <v>19</v>
      </c>
    </row>
    <row r="96" spans="1:15" ht="30" customHeight="1">
      <c r="A96" s="1" t="s">
        <v>253</v>
      </c>
      <c r="B96" s="37" t="s">
        <v>240</v>
      </c>
      <c r="C96" s="37" t="s">
        <v>237</v>
      </c>
      <c r="D96" s="37" t="s">
        <v>238</v>
      </c>
      <c r="E96" s="53">
        <v>44682</v>
      </c>
      <c r="F96" s="53">
        <v>44866</v>
      </c>
      <c r="G96" s="36">
        <v>65000</v>
      </c>
      <c r="H96" s="36">
        <v>4157.55</v>
      </c>
      <c r="I96" s="36">
        <v>1865.5</v>
      </c>
      <c r="J96" s="36">
        <v>1976</v>
      </c>
      <c r="K96" s="36">
        <v>1475.12</v>
      </c>
      <c r="L96" s="36">
        <v>9474.17</v>
      </c>
      <c r="M96" s="36">
        <v>55525.83</v>
      </c>
      <c r="N96" s="50" t="s">
        <v>18</v>
      </c>
      <c r="O96" s="52" t="s">
        <v>19</v>
      </c>
    </row>
    <row r="97" spans="1:15" ht="30" customHeight="1">
      <c r="A97" s="1" t="s">
        <v>255</v>
      </c>
      <c r="B97" s="37" t="s">
        <v>242</v>
      </c>
      <c r="C97" s="37" t="s">
        <v>243</v>
      </c>
      <c r="D97" s="37" t="s">
        <v>68</v>
      </c>
      <c r="E97" s="53">
        <v>44621</v>
      </c>
      <c r="F97" s="53">
        <v>44805</v>
      </c>
      <c r="G97" s="36">
        <v>125000</v>
      </c>
      <c r="H97" s="101">
        <v>13137.01</v>
      </c>
      <c r="I97" s="36">
        <v>3587.5</v>
      </c>
      <c r="J97" s="36">
        <v>3800</v>
      </c>
      <c r="K97" s="36">
        <v>3125.03</v>
      </c>
      <c r="L97" s="36">
        <f>+Tabla1[[#This Row],[ISR
(Ley 11-92)
(1*)]]+Tabla1[[#This Row],[Seguro 
de Pensión 
(2.87%)  
(2*)]]+Tabla1[[#This Row],[Seguro 
de Salud 
(3.04%)
 (3*)]]+Tabla1[[#This Row],[Otros
 Descuentos]]</f>
        <v>23649.54</v>
      </c>
      <c r="M97" s="36">
        <f>+Tabla1[[#This Row],[Sueldo Bruto
(RD$)]]-Tabla1[[#This Row],[Total de 
Descuentos]]</f>
        <v>101350.45999999999</v>
      </c>
      <c r="N97" s="50" t="s">
        <v>18</v>
      </c>
      <c r="O97" s="52" t="s">
        <v>35</v>
      </c>
    </row>
    <row r="98" spans="1:15" ht="30" customHeight="1">
      <c r="A98" s="1" t="s">
        <v>257</v>
      </c>
      <c r="B98" s="37" t="s">
        <v>245</v>
      </c>
      <c r="C98" s="37" t="s">
        <v>243</v>
      </c>
      <c r="D98" s="37" t="s">
        <v>17</v>
      </c>
      <c r="E98" s="53">
        <v>44736</v>
      </c>
      <c r="F98" s="53">
        <v>44919</v>
      </c>
      <c r="G98" s="36">
        <v>90000</v>
      </c>
      <c r="H98" s="37">
        <v>7538.76</v>
      </c>
      <c r="I98" s="36">
        <v>2583</v>
      </c>
      <c r="J98" s="36">
        <v>2736</v>
      </c>
      <c r="K98" s="37">
        <v>25</v>
      </c>
      <c r="L98" s="36">
        <f>+Tabla1[[#This Row],[ISR
(Ley 11-92)
(1*)]]+Tabla1[[#This Row],[Seguro 
de Pensión 
(2.87%)  
(2*)]]+Tabla1[[#This Row],[Seguro 
de Salud 
(3.04%)
 (3*)]]+Tabla1[[#This Row],[Otros
 Descuentos]]</f>
        <v>12882.76</v>
      </c>
      <c r="M98" s="36">
        <f>+Tabla1[[#This Row],[Sueldo Bruto
(RD$)]]-Tabla1[[#This Row],[Total de 
Descuentos]]</f>
        <v>77117.240000000005</v>
      </c>
      <c r="N98" s="50" t="s">
        <v>18</v>
      </c>
      <c r="O98" s="52" t="s">
        <v>35</v>
      </c>
    </row>
    <row r="99" spans="1:15" ht="30" customHeight="1">
      <c r="A99" s="1" t="s">
        <v>259</v>
      </c>
      <c r="B99" s="37" t="s">
        <v>248</v>
      </c>
      <c r="C99" s="37" t="s">
        <v>243</v>
      </c>
      <c r="D99" s="37" t="s">
        <v>246</v>
      </c>
      <c r="E99" s="53">
        <v>44682</v>
      </c>
      <c r="F99" s="53">
        <v>44866</v>
      </c>
      <c r="G99" s="36">
        <v>65000</v>
      </c>
      <c r="H99" s="37">
        <v>0</v>
      </c>
      <c r="I99" s="36">
        <v>1865.5</v>
      </c>
      <c r="J99" s="36">
        <v>1976</v>
      </c>
      <c r="K99" s="37">
        <v>25</v>
      </c>
      <c r="L99" s="36">
        <v>3866.5</v>
      </c>
      <c r="M99" s="36">
        <v>61133.5</v>
      </c>
      <c r="N99" s="50" t="s">
        <v>18</v>
      </c>
      <c r="O99" s="52" t="s">
        <v>19</v>
      </c>
    </row>
    <row r="100" spans="1:15" ht="30" customHeight="1">
      <c r="A100" s="1" t="s">
        <v>261</v>
      </c>
      <c r="B100" s="37" t="s">
        <v>250</v>
      </c>
      <c r="C100" s="37" t="s">
        <v>243</v>
      </c>
      <c r="D100" s="37" t="s">
        <v>246</v>
      </c>
      <c r="E100" s="53">
        <v>44621</v>
      </c>
      <c r="F100" s="53">
        <v>44805</v>
      </c>
      <c r="G100" s="36">
        <v>65000</v>
      </c>
      <c r="H100" s="37">
        <v>3859.43</v>
      </c>
      <c r="I100" s="36">
        <v>1865.5</v>
      </c>
      <c r="J100" s="36">
        <v>1976</v>
      </c>
      <c r="K100" s="37">
        <v>25</v>
      </c>
      <c r="L100" s="36">
        <f>+Tabla1[[#This Row],[ISR
(Ley 11-92)
(1*)]]+Tabla1[[#This Row],[Seguro 
de Pensión 
(2.87%)  
(2*)]]+Tabla1[[#This Row],[Seguro 
de Salud 
(3.04%)
 (3*)]]+Tabla1[[#This Row],[Otros
 Descuentos]]</f>
        <v>7725.93</v>
      </c>
      <c r="M100" s="36">
        <f>+Tabla1[[#This Row],[Sueldo Bruto
(RD$)]]-Tabla1[[#This Row],[Total de 
Descuentos]]</f>
        <v>57274.07</v>
      </c>
      <c r="N100" s="50" t="s">
        <v>18</v>
      </c>
      <c r="O100" s="52" t="s">
        <v>35</v>
      </c>
    </row>
    <row r="101" spans="1:15" ht="30" customHeight="1">
      <c r="A101" s="1" t="s">
        <v>263</v>
      </c>
      <c r="B101" s="37" t="s">
        <v>252</v>
      </c>
      <c r="C101" s="37" t="s">
        <v>243</v>
      </c>
      <c r="D101" s="37" t="s">
        <v>246</v>
      </c>
      <c r="E101" s="49">
        <v>44621</v>
      </c>
      <c r="F101" s="49">
        <v>44805</v>
      </c>
      <c r="G101" s="36">
        <v>65000</v>
      </c>
      <c r="H101" s="36">
        <v>4157.55</v>
      </c>
      <c r="I101" s="36">
        <v>1865.5</v>
      </c>
      <c r="J101" s="36">
        <v>1976</v>
      </c>
      <c r="K101" s="36">
        <v>1375.12</v>
      </c>
      <c r="L101" s="36">
        <v>9374.17</v>
      </c>
      <c r="M101" s="36">
        <v>55625.83</v>
      </c>
      <c r="N101" s="50" t="s">
        <v>18</v>
      </c>
      <c r="O101" s="52" t="s">
        <v>35</v>
      </c>
    </row>
    <row r="102" spans="1:15" ht="30" customHeight="1">
      <c r="A102" s="1" t="s">
        <v>265</v>
      </c>
      <c r="B102" s="37" t="s">
        <v>254</v>
      </c>
      <c r="C102" s="37" t="s">
        <v>243</v>
      </c>
      <c r="D102" s="37" t="s">
        <v>246</v>
      </c>
      <c r="E102" s="53">
        <v>44757</v>
      </c>
      <c r="F102" s="53">
        <v>44941</v>
      </c>
      <c r="G102" s="36">
        <v>65000</v>
      </c>
      <c r="H102" s="37">
        <v>3256.85</v>
      </c>
      <c r="I102" s="36">
        <v>1865.5</v>
      </c>
      <c r="J102" s="36">
        <v>1976</v>
      </c>
      <c r="K102" s="37">
        <v>25</v>
      </c>
      <c r="L102" s="36">
        <f>+Tabla1[[#This Row],[ISR
(Ley 11-92)
(1*)]]+Tabla1[[#This Row],[Seguro 
de Pensión 
(2.87%)  
(2*)]]+Tabla1[[#This Row],[Seguro 
de Salud 
(3.04%)
 (3*)]]+Tabla1[[#This Row],[Otros
 Descuentos]]</f>
        <v>7123.35</v>
      </c>
      <c r="M102" s="36">
        <f>+Tabla1[[#This Row],[Sueldo Bruto
(RD$)]]-Tabla1[[#This Row],[Total de 
Descuentos]]</f>
        <v>57876.65</v>
      </c>
      <c r="N102" s="50" t="s">
        <v>18</v>
      </c>
      <c r="O102" s="52" t="s">
        <v>19</v>
      </c>
    </row>
    <row r="103" spans="1:15" ht="30" customHeight="1">
      <c r="A103" s="1" t="s">
        <v>267</v>
      </c>
      <c r="B103" s="37" t="s">
        <v>256</v>
      </c>
      <c r="C103" s="37" t="s">
        <v>243</v>
      </c>
      <c r="D103" s="37" t="s">
        <v>246</v>
      </c>
      <c r="E103" s="53">
        <v>44757</v>
      </c>
      <c r="F103" s="53">
        <v>44941</v>
      </c>
      <c r="G103" s="36">
        <v>65000</v>
      </c>
      <c r="H103" s="36">
        <v>4427.58</v>
      </c>
      <c r="I103" s="36">
        <v>1865.5</v>
      </c>
      <c r="J103" s="36">
        <v>1976</v>
      </c>
      <c r="K103" s="37">
        <v>25</v>
      </c>
      <c r="L103" s="36">
        <v>8294.08</v>
      </c>
      <c r="M103" s="36">
        <v>56705.919999999998</v>
      </c>
      <c r="N103" s="50" t="s">
        <v>18</v>
      </c>
      <c r="O103" s="52" t="s">
        <v>19</v>
      </c>
    </row>
    <row r="104" spans="1:15" ht="30" customHeight="1">
      <c r="A104" s="1" t="s">
        <v>270</v>
      </c>
      <c r="B104" s="108" t="s">
        <v>615</v>
      </c>
      <c r="C104" s="102" t="s">
        <v>243</v>
      </c>
      <c r="D104" s="108" t="s">
        <v>246</v>
      </c>
      <c r="E104" s="100">
        <v>44697</v>
      </c>
      <c r="F104" s="100">
        <v>44881</v>
      </c>
      <c r="G104" s="109">
        <v>65000</v>
      </c>
      <c r="H104" s="109">
        <v>4427.58</v>
      </c>
      <c r="I104" s="109">
        <v>1865.5</v>
      </c>
      <c r="J104" s="109">
        <v>1976</v>
      </c>
      <c r="K104" s="109">
        <v>25</v>
      </c>
      <c r="L104" s="109">
        <f>+Tabla1[[#This Row],[ISR
(Ley 11-92)
(1*)]]+Tabla1[[#This Row],[Seguro 
de Pensión 
(2.87%)  
(2*)]]+Tabla1[[#This Row],[Seguro 
de Salud 
(3.04%)
 (3*)]]+Tabla1[[#This Row],[Otros
 Descuentos]]</f>
        <v>8294.08</v>
      </c>
      <c r="M104" s="109">
        <f>+Tabla1[[#This Row],[Sueldo Bruto
(RD$)]]-Tabla1[[#This Row],[Total de 
Descuentos]]</f>
        <v>56705.919999999998</v>
      </c>
      <c r="N104" s="111" t="s">
        <v>18</v>
      </c>
      <c r="O104" s="112" t="s">
        <v>35</v>
      </c>
    </row>
    <row r="105" spans="1:15" ht="30" customHeight="1">
      <c r="A105" s="1" t="s">
        <v>273</v>
      </c>
      <c r="B105" s="108" t="s">
        <v>616</v>
      </c>
      <c r="C105" s="102" t="s">
        <v>243</v>
      </c>
      <c r="D105" s="108" t="s">
        <v>246</v>
      </c>
      <c r="E105" s="100">
        <v>44718</v>
      </c>
      <c r="F105" s="100">
        <v>44901</v>
      </c>
      <c r="G105" s="109">
        <v>65000</v>
      </c>
      <c r="H105" s="109">
        <v>4427.58</v>
      </c>
      <c r="I105" s="109">
        <v>1865.5</v>
      </c>
      <c r="J105" s="109">
        <v>1976</v>
      </c>
      <c r="K105" s="109">
        <v>25</v>
      </c>
      <c r="L105" s="109">
        <f>+Tabla1[[#This Row],[ISR
(Ley 11-92)
(1*)]]+Tabla1[[#This Row],[Seguro 
de Pensión 
(2.87%)  
(2*)]]+Tabla1[[#This Row],[Seguro 
de Salud 
(3.04%)
 (3*)]]+Tabla1[[#This Row],[Otros
 Descuentos]]</f>
        <v>8294.08</v>
      </c>
      <c r="M105" s="109">
        <f>+Tabla1[[#This Row],[Sueldo Bruto
(RD$)]]-Tabla1[[#This Row],[Total de 
Descuentos]]</f>
        <v>56705.919999999998</v>
      </c>
      <c r="N105" s="111" t="s">
        <v>18</v>
      </c>
      <c r="O105" s="112" t="s">
        <v>35</v>
      </c>
    </row>
    <row r="106" spans="1:15" ht="30" customHeight="1">
      <c r="A106" s="1" t="s">
        <v>275</v>
      </c>
      <c r="B106" s="37" t="s">
        <v>258</v>
      </c>
      <c r="C106" s="37" t="s">
        <v>243</v>
      </c>
      <c r="D106" s="37" t="s">
        <v>38</v>
      </c>
      <c r="E106" s="49">
        <v>44682</v>
      </c>
      <c r="F106" s="49">
        <v>44866</v>
      </c>
      <c r="G106" s="36">
        <v>75000</v>
      </c>
      <c r="H106" s="37">
        <v>6039.35</v>
      </c>
      <c r="I106" s="36">
        <v>2152.5</v>
      </c>
      <c r="J106" s="36">
        <v>2280</v>
      </c>
      <c r="K106" s="36">
        <v>1375.12</v>
      </c>
      <c r="L106" s="36">
        <f>+Tabla1[[#This Row],[ISR
(Ley 11-92)
(1*)]]+Tabla1[[#This Row],[Seguro 
de Pensión 
(2.87%)  
(2*)]]+Tabla1[[#This Row],[Seguro 
de Salud 
(3.04%)
 (3*)]]+Tabla1[[#This Row],[Otros
 Descuentos]]</f>
        <v>11846.970000000001</v>
      </c>
      <c r="M106" s="36">
        <f>+Tabla1[[#This Row],[Sueldo Bruto
(RD$)]]-Tabla1[[#This Row],[Total de 
Descuentos]]</f>
        <v>63153.03</v>
      </c>
      <c r="N106" s="50" t="s">
        <v>18</v>
      </c>
      <c r="O106" s="52" t="s">
        <v>19</v>
      </c>
    </row>
    <row r="107" spans="1:15" ht="30" customHeight="1">
      <c r="A107" s="1" t="s">
        <v>278</v>
      </c>
      <c r="B107" s="37" t="s">
        <v>260</v>
      </c>
      <c r="C107" s="37" t="s">
        <v>243</v>
      </c>
      <c r="D107" s="37" t="s">
        <v>38</v>
      </c>
      <c r="E107" s="49">
        <v>44670</v>
      </c>
      <c r="F107" s="49">
        <v>44853</v>
      </c>
      <c r="G107" s="36">
        <v>65000</v>
      </c>
      <c r="H107" s="36">
        <v>4157.55</v>
      </c>
      <c r="I107" s="36">
        <v>1865.5</v>
      </c>
      <c r="J107" s="36">
        <v>1976</v>
      </c>
      <c r="K107" s="36">
        <v>2496.69</v>
      </c>
      <c r="L107" s="36">
        <f>+Tabla1[[#This Row],[ISR
(Ley 11-92)
(1*)]]+Tabla1[[#This Row],[Seguro 
de Pensión 
(2.87%)  
(2*)]]+Tabla1[[#This Row],[Seguro 
de Salud 
(3.04%)
 (3*)]]+Tabla1[[#This Row],[Otros
 Descuentos]]</f>
        <v>10495.74</v>
      </c>
      <c r="M107" s="36">
        <f>+Tabla1[[#This Row],[Sueldo Bruto
(RD$)]]-Tabla1[[#This Row],[Total de 
Descuentos]]</f>
        <v>54504.26</v>
      </c>
      <c r="N107" s="50" t="s">
        <v>18</v>
      </c>
      <c r="O107" s="52" t="s">
        <v>19</v>
      </c>
    </row>
    <row r="108" spans="1:15" ht="30" customHeight="1">
      <c r="A108" s="1" t="s">
        <v>280</v>
      </c>
      <c r="B108" s="37" t="s">
        <v>262</v>
      </c>
      <c r="C108" s="37" t="s">
        <v>243</v>
      </c>
      <c r="D108" s="37" t="s">
        <v>38</v>
      </c>
      <c r="E108" s="53">
        <v>44670</v>
      </c>
      <c r="F108" s="53">
        <v>44853</v>
      </c>
      <c r="G108" s="36">
        <v>65000</v>
      </c>
      <c r="H108" s="37">
        <v>0</v>
      </c>
      <c r="I108" s="36">
        <v>1865.5</v>
      </c>
      <c r="J108" s="36">
        <v>1976</v>
      </c>
      <c r="K108" s="37">
        <v>25</v>
      </c>
      <c r="L108" s="36">
        <v>3866.5</v>
      </c>
      <c r="M108" s="36">
        <v>61133.5</v>
      </c>
      <c r="N108" s="50" t="s">
        <v>18</v>
      </c>
      <c r="O108" s="52" t="s">
        <v>19</v>
      </c>
    </row>
    <row r="109" spans="1:15" ht="30" customHeight="1">
      <c r="A109" s="1" t="s">
        <v>282</v>
      </c>
      <c r="B109" s="37" t="s">
        <v>264</v>
      </c>
      <c r="C109" s="37" t="s">
        <v>243</v>
      </c>
      <c r="D109" s="37" t="s">
        <v>38</v>
      </c>
      <c r="E109" s="53">
        <v>44666</v>
      </c>
      <c r="F109" s="53">
        <v>44849</v>
      </c>
      <c r="G109" s="36">
        <v>65000</v>
      </c>
      <c r="H109" s="101">
        <v>3256.85</v>
      </c>
      <c r="I109" s="36">
        <v>1865.5</v>
      </c>
      <c r="J109" s="36">
        <v>1976</v>
      </c>
      <c r="K109" s="37">
        <v>25</v>
      </c>
      <c r="L109" s="36">
        <f>+Tabla1[[#This Row],[ISR
(Ley 11-92)
(1*)]]+Tabla1[[#This Row],[Seguro 
de Pensión 
(2.87%)  
(2*)]]+Tabla1[[#This Row],[Seguro 
de Salud 
(3.04%)
 (3*)]]+Tabla1[[#This Row],[Otros
 Descuentos]]</f>
        <v>7123.35</v>
      </c>
      <c r="M109" s="36">
        <f>+Tabla1[[#This Row],[Sueldo Bruto
(RD$)]]-Tabla1[[#This Row],[Total de 
Descuentos]]</f>
        <v>57876.65</v>
      </c>
      <c r="N109" s="50" t="s">
        <v>18</v>
      </c>
      <c r="O109" s="52" t="s">
        <v>19</v>
      </c>
    </row>
    <row r="110" spans="1:15" ht="30" customHeight="1">
      <c r="A110" s="1" t="s">
        <v>284</v>
      </c>
      <c r="B110" s="37" t="s">
        <v>266</v>
      </c>
      <c r="C110" s="37" t="s">
        <v>243</v>
      </c>
      <c r="D110" s="37" t="s">
        <v>38</v>
      </c>
      <c r="E110" s="54">
        <v>44745</v>
      </c>
      <c r="F110" s="54">
        <v>44929</v>
      </c>
      <c r="G110" s="36">
        <v>65000</v>
      </c>
      <c r="H110" s="36">
        <v>4427.58</v>
      </c>
      <c r="I110" s="36">
        <v>1865.5</v>
      </c>
      <c r="J110" s="36">
        <v>1976</v>
      </c>
      <c r="K110" s="36">
        <v>3703.02</v>
      </c>
      <c r="L110" s="36">
        <v>11972.1</v>
      </c>
      <c r="M110" s="36">
        <v>53027.9</v>
      </c>
      <c r="N110" s="50" t="s">
        <v>18</v>
      </c>
      <c r="O110" s="52" t="s">
        <v>19</v>
      </c>
    </row>
    <row r="111" spans="1:15" ht="30" customHeight="1">
      <c r="A111" s="1" t="s">
        <v>286</v>
      </c>
      <c r="B111" s="37" t="s">
        <v>268</v>
      </c>
      <c r="C111" s="37" t="s">
        <v>269</v>
      </c>
      <c r="D111" s="37" t="s">
        <v>17</v>
      </c>
      <c r="E111" s="53">
        <v>44747</v>
      </c>
      <c r="F111" s="53">
        <v>44931</v>
      </c>
      <c r="G111" s="36">
        <v>80000</v>
      </c>
      <c r="H111" s="36">
        <v>7400.87</v>
      </c>
      <c r="I111" s="36">
        <v>2296</v>
      </c>
      <c r="J111" s="36">
        <v>2432</v>
      </c>
      <c r="K111" s="37">
        <v>25</v>
      </c>
      <c r="L111" s="36">
        <v>12153.87</v>
      </c>
      <c r="M111" s="36">
        <v>67846.13</v>
      </c>
      <c r="N111" s="50" t="s">
        <v>18</v>
      </c>
      <c r="O111" s="52" t="s">
        <v>35</v>
      </c>
    </row>
    <row r="112" spans="1:15" ht="30" customHeight="1">
      <c r="A112" s="1" t="s">
        <v>288</v>
      </c>
      <c r="B112" s="37" t="s">
        <v>271</v>
      </c>
      <c r="C112" s="37" t="s">
        <v>269</v>
      </c>
      <c r="D112" s="37" t="s">
        <v>272</v>
      </c>
      <c r="E112" s="49">
        <v>44593</v>
      </c>
      <c r="F112" s="49">
        <v>44774</v>
      </c>
      <c r="G112" s="36">
        <v>100000</v>
      </c>
      <c r="H112" s="101">
        <v>11767.84</v>
      </c>
      <c r="I112" s="36">
        <v>2870</v>
      </c>
      <c r="J112" s="36">
        <v>3040</v>
      </c>
      <c r="K112" s="36">
        <v>1375.12</v>
      </c>
      <c r="L112" s="36">
        <f>+Tabla1[[#This Row],[ISR
(Ley 11-92)
(1*)]]+Tabla1[[#This Row],[Seguro 
de Pensión 
(2.87%)  
(2*)]]+Tabla1[[#This Row],[Seguro 
de Salud 
(3.04%)
 (3*)]]+Tabla1[[#This Row],[Otros
 Descuentos]]</f>
        <v>19052.96</v>
      </c>
      <c r="M112" s="36">
        <f>+Tabla1[[#This Row],[Sueldo Bruto
(RD$)]]-Tabla1[[#This Row],[Total de 
Descuentos]]</f>
        <v>80947.040000000008</v>
      </c>
      <c r="N112" s="50" t="s">
        <v>18</v>
      </c>
      <c r="O112" s="52" t="s">
        <v>19</v>
      </c>
    </row>
    <row r="113" spans="1:15" ht="30" customHeight="1">
      <c r="A113" s="1" t="s">
        <v>291</v>
      </c>
      <c r="B113" s="37" t="s">
        <v>274</v>
      </c>
      <c r="C113" s="37" t="s">
        <v>269</v>
      </c>
      <c r="D113" s="37" t="s">
        <v>38</v>
      </c>
      <c r="E113" s="53">
        <v>44669</v>
      </c>
      <c r="F113" s="53">
        <v>44852</v>
      </c>
      <c r="G113" s="36">
        <v>65000</v>
      </c>
      <c r="H113" s="36">
        <v>4427.58</v>
      </c>
      <c r="I113" s="36">
        <v>1865.5</v>
      </c>
      <c r="J113" s="36">
        <v>1976</v>
      </c>
      <c r="K113" s="37">
        <v>25</v>
      </c>
      <c r="L113" s="36">
        <v>8294.08</v>
      </c>
      <c r="M113" s="36">
        <v>56705.919999999998</v>
      </c>
      <c r="N113" s="50" t="s">
        <v>18</v>
      </c>
      <c r="O113" s="52" t="s">
        <v>19</v>
      </c>
    </row>
    <row r="114" spans="1:15" s="106" customFormat="1" ht="30" customHeight="1">
      <c r="A114" s="1" t="s">
        <v>293</v>
      </c>
      <c r="B114" s="37" t="s">
        <v>276</v>
      </c>
      <c r="C114" s="37" t="s">
        <v>269</v>
      </c>
      <c r="D114" s="37" t="s">
        <v>277</v>
      </c>
      <c r="E114" s="53">
        <v>44749</v>
      </c>
      <c r="F114" s="53">
        <v>44933</v>
      </c>
      <c r="G114" s="36">
        <v>35000</v>
      </c>
      <c r="H114" s="37">
        <v>0</v>
      </c>
      <c r="I114" s="36">
        <v>1004.5</v>
      </c>
      <c r="J114" s="36">
        <v>1064</v>
      </c>
      <c r="K114" s="37">
        <v>25</v>
      </c>
      <c r="L114" s="36">
        <v>2093.5</v>
      </c>
      <c r="M114" s="36">
        <v>32906.5</v>
      </c>
      <c r="N114" s="50" t="s">
        <v>18</v>
      </c>
      <c r="O114" s="52" t="s">
        <v>19</v>
      </c>
    </row>
    <row r="115" spans="1:15" s="106" customFormat="1" ht="30" customHeight="1">
      <c r="A115" s="1" t="s">
        <v>295</v>
      </c>
      <c r="B115" s="37" t="s">
        <v>279</v>
      </c>
      <c r="C115" s="37" t="s">
        <v>269</v>
      </c>
      <c r="D115" s="37" t="s">
        <v>277</v>
      </c>
      <c r="E115" s="49">
        <v>44747</v>
      </c>
      <c r="F115" s="49">
        <v>44931</v>
      </c>
      <c r="G115" s="36">
        <v>35000</v>
      </c>
      <c r="H115" s="37">
        <v>0</v>
      </c>
      <c r="I115" s="36">
        <v>1004.5</v>
      </c>
      <c r="J115" s="36">
        <v>1064</v>
      </c>
      <c r="K115" s="37">
        <v>125</v>
      </c>
      <c r="L115" s="36">
        <v>2193.5</v>
      </c>
      <c r="M115" s="36">
        <v>32806.5</v>
      </c>
      <c r="N115" s="50" t="s">
        <v>18</v>
      </c>
      <c r="O115" s="52" t="s">
        <v>35</v>
      </c>
    </row>
    <row r="116" spans="1:15" ht="30" customHeight="1">
      <c r="A116" s="1" t="s">
        <v>297</v>
      </c>
      <c r="B116" s="37" t="s">
        <v>281</v>
      </c>
      <c r="C116" s="37" t="s">
        <v>269</v>
      </c>
      <c r="D116" s="37" t="s">
        <v>277</v>
      </c>
      <c r="E116" s="53">
        <v>44747</v>
      </c>
      <c r="F116" s="53">
        <v>44931</v>
      </c>
      <c r="G116" s="36">
        <v>35000</v>
      </c>
      <c r="H116" s="37">
        <v>0</v>
      </c>
      <c r="I116" s="36">
        <v>1004.5</v>
      </c>
      <c r="J116" s="36">
        <v>1064</v>
      </c>
      <c r="K116" s="36">
        <v>7497.14</v>
      </c>
      <c r="L116" s="36">
        <v>9565.64</v>
      </c>
      <c r="M116" s="36">
        <v>25434.36</v>
      </c>
      <c r="N116" s="50" t="s">
        <v>18</v>
      </c>
      <c r="O116" s="52" t="s">
        <v>35</v>
      </c>
    </row>
    <row r="117" spans="1:15" ht="30" customHeight="1">
      <c r="A117" s="1" t="s">
        <v>299</v>
      </c>
      <c r="B117" s="37" t="s">
        <v>283</v>
      </c>
      <c r="C117" s="37" t="s">
        <v>269</v>
      </c>
      <c r="D117" s="37" t="s">
        <v>277</v>
      </c>
      <c r="E117" s="53">
        <v>44621</v>
      </c>
      <c r="F117" s="53">
        <v>44805</v>
      </c>
      <c r="G117" s="36">
        <v>35000</v>
      </c>
      <c r="H117" s="37">
        <v>0</v>
      </c>
      <c r="I117" s="36">
        <v>1004.5</v>
      </c>
      <c r="J117" s="36">
        <v>1064</v>
      </c>
      <c r="K117" s="37">
        <v>25</v>
      </c>
      <c r="L117" s="36">
        <v>2093.5</v>
      </c>
      <c r="M117" s="36">
        <v>32906.5</v>
      </c>
      <c r="N117" s="50" t="s">
        <v>18</v>
      </c>
      <c r="O117" s="52" t="s">
        <v>35</v>
      </c>
    </row>
    <row r="118" spans="1:15" ht="30" customHeight="1">
      <c r="A118" s="1" t="s">
        <v>301</v>
      </c>
      <c r="B118" s="37" t="s">
        <v>285</v>
      </c>
      <c r="C118" s="37" t="s">
        <v>269</v>
      </c>
      <c r="D118" s="37" t="s">
        <v>277</v>
      </c>
      <c r="E118" s="53">
        <v>44747</v>
      </c>
      <c r="F118" s="53">
        <v>44931</v>
      </c>
      <c r="G118" s="36">
        <v>35000</v>
      </c>
      <c r="H118" s="37">
        <v>0</v>
      </c>
      <c r="I118" s="36">
        <v>1004.5</v>
      </c>
      <c r="J118" s="36">
        <v>1064</v>
      </c>
      <c r="K118" s="36">
        <v>2125</v>
      </c>
      <c r="L118" s="36">
        <v>4193.5</v>
      </c>
      <c r="M118" s="36">
        <v>30806.5</v>
      </c>
      <c r="N118" s="50" t="s">
        <v>18</v>
      </c>
      <c r="O118" s="52" t="s">
        <v>35</v>
      </c>
    </row>
    <row r="119" spans="1:15" ht="30" customHeight="1">
      <c r="A119" s="1" t="s">
        <v>304</v>
      </c>
      <c r="B119" s="37" t="s">
        <v>287</v>
      </c>
      <c r="C119" s="37" t="s">
        <v>269</v>
      </c>
      <c r="D119" s="37" t="s">
        <v>277</v>
      </c>
      <c r="E119" s="53">
        <v>44717</v>
      </c>
      <c r="F119" s="53">
        <v>44900</v>
      </c>
      <c r="G119" s="36">
        <v>35000</v>
      </c>
      <c r="H119" s="37">
        <v>0</v>
      </c>
      <c r="I119" s="36">
        <v>1004.5</v>
      </c>
      <c r="J119" s="36">
        <v>1064</v>
      </c>
      <c r="K119" s="37">
        <v>25</v>
      </c>
      <c r="L119" s="36">
        <v>2093.5</v>
      </c>
      <c r="M119" s="36">
        <v>32906.5</v>
      </c>
      <c r="N119" s="50" t="s">
        <v>18</v>
      </c>
      <c r="O119" s="52" t="s">
        <v>19</v>
      </c>
    </row>
    <row r="120" spans="1:15" ht="30" customHeight="1">
      <c r="A120" s="1" t="s">
        <v>307</v>
      </c>
      <c r="B120" s="37" t="s">
        <v>289</v>
      </c>
      <c r="C120" s="37" t="s">
        <v>269</v>
      </c>
      <c r="D120" s="37" t="s">
        <v>290</v>
      </c>
      <c r="E120" s="53">
        <v>44621</v>
      </c>
      <c r="F120" s="53">
        <v>44805</v>
      </c>
      <c r="G120" s="36">
        <v>35000</v>
      </c>
      <c r="H120" s="37">
        <v>0</v>
      </c>
      <c r="I120" s="36">
        <v>1004.5</v>
      </c>
      <c r="J120" s="36">
        <v>1064</v>
      </c>
      <c r="K120" s="37">
        <v>125</v>
      </c>
      <c r="L120" s="36">
        <v>2193.5</v>
      </c>
      <c r="M120" s="36">
        <v>32806.5</v>
      </c>
      <c r="N120" s="50" t="s">
        <v>18</v>
      </c>
      <c r="O120" s="52" t="s">
        <v>35</v>
      </c>
    </row>
    <row r="121" spans="1:15" ht="30" customHeight="1">
      <c r="A121" s="1" t="s">
        <v>310</v>
      </c>
      <c r="B121" s="37" t="s">
        <v>292</v>
      </c>
      <c r="C121" s="37" t="s">
        <v>269</v>
      </c>
      <c r="D121" s="37" t="s">
        <v>290</v>
      </c>
      <c r="E121" s="49">
        <v>44621</v>
      </c>
      <c r="F121" s="49">
        <v>44805</v>
      </c>
      <c r="G121" s="36">
        <v>35000</v>
      </c>
      <c r="H121" s="37">
        <v>0</v>
      </c>
      <c r="I121" s="36">
        <v>1004.5</v>
      </c>
      <c r="J121" s="36">
        <v>1064</v>
      </c>
      <c r="K121" s="36">
        <v>3138</v>
      </c>
      <c r="L121" s="36">
        <v>5206.5</v>
      </c>
      <c r="M121" s="36">
        <v>29793.5</v>
      </c>
      <c r="N121" s="50" t="s">
        <v>18</v>
      </c>
      <c r="O121" s="52" t="s">
        <v>35</v>
      </c>
    </row>
    <row r="122" spans="1:15" ht="30" customHeight="1">
      <c r="A122" s="1" t="s">
        <v>312</v>
      </c>
      <c r="B122" s="37" t="s">
        <v>294</v>
      </c>
      <c r="C122" s="37" t="s">
        <v>269</v>
      </c>
      <c r="D122" s="37" t="s">
        <v>290</v>
      </c>
      <c r="E122" s="53">
        <v>44745</v>
      </c>
      <c r="F122" s="53">
        <v>44929</v>
      </c>
      <c r="G122" s="36">
        <v>35000</v>
      </c>
      <c r="H122" s="37">
        <v>0</v>
      </c>
      <c r="I122" s="36">
        <v>1004.5</v>
      </c>
      <c r="J122" s="36">
        <v>1064</v>
      </c>
      <c r="K122" s="36">
        <v>1025</v>
      </c>
      <c r="L122" s="36">
        <f>+Tabla1[[#This Row],[ISR
(Ley 11-92)
(1*)]]+Tabla1[[#This Row],[Seguro 
de Pensión 
(2.87%)  
(2*)]]+Tabla1[[#This Row],[Seguro 
de Salud 
(3.04%)
 (3*)]]+Tabla1[[#This Row],[Otros
 Descuentos]]</f>
        <v>3093.5</v>
      </c>
      <c r="M122" s="36">
        <f>+Tabla1[[#This Row],[Sueldo Bruto
(RD$)]]-Tabla1[[#This Row],[Total de 
Descuentos]]</f>
        <v>31906.5</v>
      </c>
      <c r="N122" s="50" t="s">
        <v>18</v>
      </c>
      <c r="O122" s="52" t="s">
        <v>19</v>
      </c>
    </row>
    <row r="123" spans="1:15" ht="30" customHeight="1">
      <c r="A123" s="1" t="s">
        <v>314</v>
      </c>
      <c r="B123" s="37" t="s">
        <v>296</v>
      </c>
      <c r="C123" s="37" t="s">
        <v>269</v>
      </c>
      <c r="D123" s="37" t="s">
        <v>290</v>
      </c>
      <c r="E123" s="49">
        <v>44669</v>
      </c>
      <c r="F123" s="49">
        <v>44852</v>
      </c>
      <c r="G123" s="36">
        <v>35000</v>
      </c>
      <c r="H123" s="37">
        <v>0</v>
      </c>
      <c r="I123" s="36">
        <v>1004.5</v>
      </c>
      <c r="J123" s="36">
        <v>1064</v>
      </c>
      <c r="K123" s="36">
        <v>5125</v>
      </c>
      <c r="L123" s="36">
        <f>+Tabla1[[#This Row],[ISR
(Ley 11-92)
(1*)]]+Tabla1[[#This Row],[Seguro 
de Pensión 
(2.87%)  
(2*)]]+Tabla1[[#This Row],[Seguro 
de Salud 
(3.04%)
 (3*)]]+Tabla1[[#This Row],[Otros
 Descuentos]]</f>
        <v>7193.5</v>
      </c>
      <c r="M123" s="36">
        <f>+Tabla1[[#This Row],[Sueldo Bruto
(RD$)]]-Tabla1[[#This Row],[Total de 
Descuentos]]</f>
        <v>27806.5</v>
      </c>
      <c r="N123" s="50" t="s">
        <v>18</v>
      </c>
      <c r="O123" s="52" t="s">
        <v>35</v>
      </c>
    </row>
    <row r="124" spans="1:15" ht="30" customHeight="1">
      <c r="A124" s="1" t="s">
        <v>316</v>
      </c>
      <c r="B124" s="37" t="s">
        <v>298</v>
      </c>
      <c r="C124" s="37" t="s">
        <v>269</v>
      </c>
      <c r="D124" s="37" t="s">
        <v>290</v>
      </c>
      <c r="E124" s="49">
        <v>44682</v>
      </c>
      <c r="F124" s="49">
        <v>44866</v>
      </c>
      <c r="G124" s="36">
        <v>35000</v>
      </c>
      <c r="H124" s="37">
        <v>0</v>
      </c>
      <c r="I124" s="36">
        <v>1004.5</v>
      </c>
      <c r="J124" s="36">
        <v>1064</v>
      </c>
      <c r="K124" s="37">
        <v>125</v>
      </c>
      <c r="L124" s="36">
        <v>2193.5</v>
      </c>
      <c r="M124" s="36">
        <v>32806.5</v>
      </c>
      <c r="N124" s="50" t="s">
        <v>18</v>
      </c>
      <c r="O124" s="52" t="s">
        <v>19</v>
      </c>
    </row>
    <row r="125" spans="1:15" ht="30" customHeight="1">
      <c r="A125" s="1" t="s">
        <v>318</v>
      </c>
      <c r="B125" s="37" t="s">
        <v>300</v>
      </c>
      <c r="C125" s="37" t="s">
        <v>269</v>
      </c>
      <c r="D125" s="37" t="s">
        <v>290</v>
      </c>
      <c r="E125" s="53">
        <v>44697</v>
      </c>
      <c r="F125" s="53">
        <v>44881</v>
      </c>
      <c r="G125" s="36">
        <v>35000</v>
      </c>
      <c r="H125" s="37">
        <v>0</v>
      </c>
      <c r="I125" s="36">
        <v>1004.5</v>
      </c>
      <c r="J125" s="36">
        <v>1064</v>
      </c>
      <c r="K125" s="37">
        <v>25</v>
      </c>
      <c r="L125" s="36">
        <v>2093.5</v>
      </c>
      <c r="M125" s="36">
        <v>32906.5</v>
      </c>
      <c r="N125" s="50" t="s">
        <v>18</v>
      </c>
      <c r="O125" s="52" t="s">
        <v>19</v>
      </c>
    </row>
    <row r="126" spans="1:15" ht="30" customHeight="1">
      <c r="A126" s="1" t="s">
        <v>539</v>
      </c>
      <c r="B126" s="37" t="s">
        <v>302</v>
      </c>
      <c r="C126" s="37" t="s">
        <v>303</v>
      </c>
      <c r="D126" s="37" t="s">
        <v>68</v>
      </c>
      <c r="E126" s="53">
        <v>44621</v>
      </c>
      <c r="F126" s="53">
        <v>44805</v>
      </c>
      <c r="G126" s="36">
        <v>100000</v>
      </c>
      <c r="H126" s="36">
        <v>12105.37</v>
      </c>
      <c r="I126" s="36">
        <v>2870</v>
      </c>
      <c r="J126" s="36">
        <v>3040</v>
      </c>
      <c r="K126" s="36">
        <v>1025</v>
      </c>
      <c r="L126" s="36">
        <v>19040.37</v>
      </c>
      <c r="M126" s="36">
        <v>80959.63</v>
      </c>
      <c r="N126" s="50" t="s">
        <v>18</v>
      </c>
      <c r="O126" s="52" t="s">
        <v>19</v>
      </c>
    </row>
    <row r="127" spans="1:15" ht="30" customHeight="1">
      <c r="A127" s="1" t="s">
        <v>540</v>
      </c>
      <c r="B127" s="37" t="s">
        <v>305</v>
      </c>
      <c r="C127" s="37" t="s">
        <v>303</v>
      </c>
      <c r="D127" s="37" t="s">
        <v>306</v>
      </c>
      <c r="E127" s="49">
        <v>44652</v>
      </c>
      <c r="F127" s="49">
        <v>44835</v>
      </c>
      <c r="G127" s="36">
        <v>42000</v>
      </c>
      <c r="H127" s="37">
        <v>724.92</v>
      </c>
      <c r="I127" s="36">
        <v>1205.4000000000001</v>
      </c>
      <c r="J127" s="36">
        <v>1276.8</v>
      </c>
      <c r="K127" s="36">
        <v>1025</v>
      </c>
      <c r="L127" s="36">
        <v>4232.12</v>
      </c>
      <c r="M127" s="36">
        <v>37767.879999999997</v>
      </c>
      <c r="N127" s="50" t="s">
        <v>18</v>
      </c>
      <c r="O127" s="52" t="s">
        <v>19</v>
      </c>
    </row>
    <row r="128" spans="1:15" ht="30" customHeight="1">
      <c r="A128" s="1" t="s">
        <v>541</v>
      </c>
      <c r="B128" s="37" t="s">
        <v>308</v>
      </c>
      <c r="C128" s="37" t="s">
        <v>309</v>
      </c>
      <c r="D128" s="37" t="s">
        <v>17</v>
      </c>
      <c r="E128" s="49">
        <v>44713</v>
      </c>
      <c r="F128" s="49">
        <v>44896</v>
      </c>
      <c r="G128" s="36">
        <v>100000</v>
      </c>
      <c r="H128" s="36">
        <v>12105.37</v>
      </c>
      <c r="I128" s="36">
        <v>2870</v>
      </c>
      <c r="J128" s="36">
        <v>3040</v>
      </c>
      <c r="K128" s="37">
        <v>25</v>
      </c>
      <c r="L128" s="36">
        <v>18040.37</v>
      </c>
      <c r="M128" s="36">
        <v>81959.63</v>
      </c>
      <c r="N128" s="50" t="s">
        <v>18</v>
      </c>
      <c r="O128" s="52" t="s">
        <v>35</v>
      </c>
    </row>
    <row r="129" spans="1:15" ht="30" customHeight="1">
      <c r="A129" s="1" t="s">
        <v>542</v>
      </c>
      <c r="B129" s="37" t="s">
        <v>311</v>
      </c>
      <c r="C129" s="37" t="s">
        <v>309</v>
      </c>
      <c r="D129" s="37" t="s">
        <v>17</v>
      </c>
      <c r="E129" s="49">
        <v>44713</v>
      </c>
      <c r="F129" s="49">
        <v>44896</v>
      </c>
      <c r="G129" s="36">
        <v>100000</v>
      </c>
      <c r="H129" s="36">
        <v>12105.37</v>
      </c>
      <c r="I129" s="36">
        <v>2870</v>
      </c>
      <c r="J129" s="36">
        <v>3040</v>
      </c>
      <c r="K129" s="37">
        <v>572.47</v>
      </c>
      <c r="L129" s="36">
        <v>18587.84</v>
      </c>
      <c r="M129" s="36">
        <v>81412.160000000003</v>
      </c>
      <c r="N129" s="50" t="s">
        <v>18</v>
      </c>
      <c r="O129" s="52" t="s">
        <v>19</v>
      </c>
    </row>
    <row r="130" spans="1:15" ht="30" customHeight="1">
      <c r="A130" s="1" t="s">
        <v>543</v>
      </c>
      <c r="B130" s="37" t="s">
        <v>313</v>
      </c>
      <c r="C130" s="37" t="s">
        <v>309</v>
      </c>
      <c r="D130" s="37" t="s">
        <v>17</v>
      </c>
      <c r="E130" s="53">
        <v>44621</v>
      </c>
      <c r="F130" s="53">
        <v>44805</v>
      </c>
      <c r="G130" s="36">
        <v>100000</v>
      </c>
      <c r="H130" s="36">
        <v>12105.37</v>
      </c>
      <c r="I130" s="36">
        <v>2870</v>
      </c>
      <c r="J130" s="36">
        <v>3040</v>
      </c>
      <c r="K130" s="36">
        <v>5125</v>
      </c>
      <c r="L130" s="36">
        <v>23140.37</v>
      </c>
      <c r="M130" s="36">
        <v>76859.63</v>
      </c>
      <c r="N130" s="50" t="s">
        <v>18</v>
      </c>
      <c r="O130" s="52" t="s">
        <v>35</v>
      </c>
    </row>
    <row r="131" spans="1:15" ht="30" customHeight="1">
      <c r="A131" s="1" t="s">
        <v>544</v>
      </c>
      <c r="B131" s="37" t="s">
        <v>315</v>
      </c>
      <c r="C131" s="37" t="s">
        <v>309</v>
      </c>
      <c r="D131" s="37" t="s">
        <v>170</v>
      </c>
      <c r="E131" s="53">
        <v>44652</v>
      </c>
      <c r="F131" s="53">
        <v>44835</v>
      </c>
      <c r="G131" s="36">
        <v>70000</v>
      </c>
      <c r="H131" s="36">
        <v>5368.48</v>
      </c>
      <c r="I131" s="36">
        <v>2009</v>
      </c>
      <c r="J131" s="36">
        <v>2128</v>
      </c>
      <c r="K131" s="37">
        <v>725</v>
      </c>
      <c r="L131" s="36">
        <f>+Tabla1[[#This Row],[ISR
(Ley 11-92)
(1*)]]+Tabla1[[#This Row],[Seguro 
de Pensión 
(2.87%)  
(2*)]]+Tabla1[[#This Row],[Seguro 
de Salud 
(3.04%)
 (3*)]]+Tabla1[[#This Row],[Otros
 Descuentos]]</f>
        <v>10230.48</v>
      </c>
      <c r="M131" s="36">
        <f>+Tabla1[[#This Row],[Sueldo Bruto
(RD$)]]-Tabla1[[#This Row],[Total de 
Descuentos]]</f>
        <v>59769.520000000004</v>
      </c>
      <c r="N131" s="50" t="s">
        <v>18</v>
      </c>
      <c r="O131" s="52" t="s">
        <v>35</v>
      </c>
    </row>
    <row r="132" spans="1:15" ht="30" customHeight="1">
      <c r="A132" s="1" t="s">
        <v>545</v>
      </c>
      <c r="B132" s="37" t="s">
        <v>317</v>
      </c>
      <c r="C132" s="37" t="s">
        <v>309</v>
      </c>
      <c r="D132" s="37" t="s">
        <v>170</v>
      </c>
      <c r="E132" s="53">
        <v>44682</v>
      </c>
      <c r="F132" s="53">
        <v>44866</v>
      </c>
      <c r="G132" s="36">
        <v>85000</v>
      </c>
      <c r="H132" s="36">
        <v>8576.99</v>
      </c>
      <c r="I132" s="36">
        <v>2439.5</v>
      </c>
      <c r="J132" s="36">
        <v>2584</v>
      </c>
      <c r="K132" s="37">
        <v>25</v>
      </c>
      <c r="L132" s="36">
        <v>13625.49</v>
      </c>
      <c r="M132" s="36">
        <v>71374.509999999995</v>
      </c>
      <c r="N132" s="50" t="s">
        <v>18</v>
      </c>
      <c r="O132" s="52" t="s">
        <v>35</v>
      </c>
    </row>
    <row r="133" spans="1:15" ht="30" customHeight="1">
      <c r="A133" s="1" t="s">
        <v>546</v>
      </c>
      <c r="B133" s="37" t="s">
        <v>319</v>
      </c>
      <c r="C133" s="37" t="s">
        <v>309</v>
      </c>
      <c r="D133" s="37" t="s">
        <v>170</v>
      </c>
      <c r="E133" s="53">
        <v>44682</v>
      </c>
      <c r="F133" s="53">
        <v>44866</v>
      </c>
      <c r="G133" s="36">
        <v>65000</v>
      </c>
      <c r="H133" s="37">
        <v>0</v>
      </c>
      <c r="I133" s="36">
        <v>1865.5</v>
      </c>
      <c r="J133" s="36">
        <v>1976</v>
      </c>
      <c r="K133" s="37">
        <v>25</v>
      </c>
      <c r="L133" s="36">
        <v>3866.5</v>
      </c>
      <c r="M133" s="36">
        <v>61133.5</v>
      </c>
      <c r="N133" s="50" t="s">
        <v>18</v>
      </c>
      <c r="O133" s="52" t="s">
        <v>19</v>
      </c>
    </row>
    <row r="134" spans="1:15" ht="30" customHeight="1">
      <c r="A134" s="22"/>
      <c r="B134" s="20" t="s">
        <v>323</v>
      </c>
      <c r="C134" s="23"/>
      <c r="D134" s="23"/>
      <c r="E134" s="23"/>
      <c r="F134" s="24"/>
      <c r="G134" s="25">
        <f>SUBTOTAL(109,Tabla1[Sueldo Bruto
(RD$)])</f>
        <v>9261000</v>
      </c>
      <c r="H134" s="25">
        <f>SUBTOTAL(109,Tabla1[ISR
(Ley 11-92)
(1*)])</f>
        <v>688949.08</v>
      </c>
      <c r="I134" s="25">
        <f>SUBTOTAL(109,Tabla1[Seguro 
de Pensión 
(2.87%)  
(2*)])</f>
        <v>265790.69999999995</v>
      </c>
      <c r="J134" s="25">
        <f>SUBTOTAL(109,Tabla1[Seguro 
de Salud 
(3.04%)
 (3*)])</f>
        <v>281534.39999999997</v>
      </c>
      <c r="K134" s="25">
        <f>SUBTOTAL(109,Tabla1[Otros
 Descuentos])</f>
        <v>196036.17999999996</v>
      </c>
      <c r="L134" s="25">
        <f>SUBTOTAL(109,Tabla1[Total de 
Descuentos])</f>
        <v>1432310.36</v>
      </c>
      <c r="M134" s="25">
        <f>SUBTOTAL(109,Tabla1[Sueldo
Neto
(RD$)])</f>
        <v>7828689.639999995</v>
      </c>
      <c r="N134" s="23"/>
      <c r="O134" s="26">
        <f>SUBTOTAL(103,Tabla1[sexo])</f>
        <v>126</v>
      </c>
    </row>
    <row r="135" spans="1:15" ht="30" customHeight="1"/>
    <row r="136" spans="1:15" ht="30" customHeight="1">
      <c r="A136" s="8" t="s">
        <v>324</v>
      </c>
      <c r="B136" s="9"/>
      <c r="D136" s="9"/>
    </row>
    <row r="137" spans="1:15" ht="30" customHeight="1">
      <c r="A137" s="9" t="s">
        <v>325</v>
      </c>
      <c r="B137" s="10"/>
      <c r="D137" s="10"/>
    </row>
    <row r="138" spans="1:15" ht="30" customHeight="1">
      <c r="A138" s="10" t="s">
        <v>326</v>
      </c>
      <c r="B138" s="10"/>
      <c r="D138" s="10"/>
    </row>
    <row r="139" spans="1:15">
      <c r="A139" s="10" t="s">
        <v>327</v>
      </c>
      <c r="B139" s="10"/>
      <c r="D139" s="10"/>
    </row>
    <row r="140" spans="1:15" ht="18.75">
      <c r="A140" s="11"/>
      <c r="B140" s="11"/>
      <c r="D140" s="11"/>
    </row>
    <row r="141" spans="1:15" ht="16.5">
      <c r="A141" s="12"/>
      <c r="B141" s="13"/>
      <c r="D141" s="13"/>
    </row>
    <row r="143" spans="1:15" ht="26.25">
      <c r="A143" s="14" t="s">
        <v>328</v>
      </c>
      <c r="B143" s="15"/>
      <c r="D143" s="16"/>
    </row>
    <row r="144" spans="1:15" ht="26.25">
      <c r="A144" s="17" t="s">
        <v>329</v>
      </c>
      <c r="B144" s="18"/>
      <c r="D144" s="19"/>
    </row>
  </sheetData>
  <mergeCells count="2">
    <mergeCell ref="A1:O1"/>
    <mergeCell ref="A2:O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50" zoomScaleNormal="50" workbookViewId="0">
      <selection activeCell="F8" sqref="F8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28.5">
      <c r="A3" s="121" t="s">
        <v>609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8" spans="1:15" ht="86.25" customHeight="1" thickBot="1">
      <c r="A8" s="64" t="s">
        <v>1</v>
      </c>
      <c r="B8" s="65" t="s">
        <v>2</v>
      </c>
      <c r="C8" s="65" t="s">
        <v>3</v>
      </c>
      <c r="D8" s="65" t="s">
        <v>4</v>
      </c>
      <c r="E8" s="66" t="s">
        <v>622</v>
      </c>
      <c r="F8" s="66" t="s">
        <v>623</v>
      </c>
      <c r="G8" s="66" t="s">
        <v>5</v>
      </c>
      <c r="H8" s="67" t="s">
        <v>6</v>
      </c>
      <c r="I8" s="67" t="s">
        <v>7</v>
      </c>
      <c r="J8" s="67" t="s">
        <v>8</v>
      </c>
      <c r="K8" s="66" t="s">
        <v>9</v>
      </c>
      <c r="L8" s="66" t="s">
        <v>10</v>
      </c>
      <c r="M8" s="66" t="s">
        <v>11</v>
      </c>
      <c r="N8" s="65" t="s">
        <v>12</v>
      </c>
      <c r="O8" s="65" t="s">
        <v>13</v>
      </c>
    </row>
    <row r="9" spans="1:15" ht="30" customHeight="1">
      <c r="A9" s="56" t="s">
        <v>14</v>
      </c>
      <c r="B9" s="57" t="s">
        <v>321</v>
      </c>
      <c r="C9" s="57" t="s">
        <v>157</v>
      </c>
      <c r="D9" s="58" t="s">
        <v>322</v>
      </c>
      <c r="E9" s="73">
        <v>44531</v>
      </c>
      <c r="F9" s="73">
        <v>44713</v>
      </c>
      <c r="G9" s="59">
        <v>65000</v>
      </c>
      <c r="H9" s="59">
        <v>4427.58</v>
      </c>
      <c r="I9" s="60">
        <f>+G9*0.0287</f>
        <v>1865.5</v>
      </c>
      <c r="J9" s="60">
        <f>+G9*0.0304</f>
        <v>1976</v>
      </c>
      <c r="K9" s="59">
        <v>11094.25</v>
      </c>
      <c r="L9" s="59">
        <f>SUM(H9:K9)</f>
        <v>19363.330000000002</v>
      </c>
      <c r="M9" s="60">
        <f>+G9-L9</f>
        <v>45636.67</v>
      </c>
      <c r="N9" s="61" t="s">
        <v>320</v>
      </c>
      <c r="O9" s="62" t="s">
        <v>19</v>
      </c>
    </row>
    <row r="10" spans="1:15" ht="21">
      <c r="A10" s="68"/>
      <c r="B10" s="69" t="s">
        <v>323</v>
      </c>
      <c r="C10" s="21"/>
      <c r="D10" s="3"/>
      <c r="E10" s="70"/>
      <c r="F10" s="70"/>
      <c r="G10" s="71">
        <f>SUBTOTAL(109,Tabla2[Sueldo Bruto
(RD$)])</f>
        <v>65000</v>
      </c>
      <c r="H10" s="71">
        <f>SUBTOTAL(109,Tabla2[ISR
(Ley 11-92)
(1*)])</f>
        <v>4427.58</v>
      </c>
      <c r="I10" s="71">
        <f>SUBTOTAL(109,Tabla2[Seguro 
de Pensión 
(2.87%)  
(2*)])</f>
        <v>1865.5</v>
      </c>
      <c r="J10" s="71">
        <f>SUBTOTAL(109,Tabla2[Seguro 
de Salud 
(3.04%)
 (3*)])</f>
        <v>1976</v>
      </c>
      <c r="K10" s="71">
        <f>SUBTOTAL(109,Tabla2[Otros
 Descuentos])</f>
        <v>11094.25</v>
      </c>
      <c r="L10" s="71">
        <f>SUBTOTAL(109,Tabla2[Total de 
Descuentos])</f>
        <v>19363.330000000002</v>
      </c>
      <c r="M10" s="71">
        <f>SUBTOTAL(109,Tabla2[Sueldo
Neto
(RD$)])</f>
        <v>45636.67</v>
      </c>
      <c r="N10" s="72"/>
      <c r="O10" s="7"/>
    </row>
    <row r="12" spans="1:15">
      <c r="A12" s="8" t="s">
        <v>324</v>
      </c>
      <c r="B12" s="9"/>
      <c r="C12" s="9"/>
    </row>
    <row r="13" spans="1:15">
      <c r="A13" s="9" t="s">
        <v>325</v>
      </c>
      <c r="B13" s="10"/>
      <c r="C13" s="10"/>
    </row>
    <row r="14" spans="1:15">
      <c r="A14" s="10" t="s">
        <v>326</v>
      </c>
      <c r="B14" s="10"/>
      <c r="C14" s="10"/>
    </row>
    <row r="15" spans="1:15">
      <c r="A15" s="10" t="s">
        <v>327</v>
      </c>
      <c r="B15" s="10"/>
      <c r="C15" s="10"/>
    </row>
    <row r="16" spans="1:15" ht="18.75">
      <c r="A16" s="11"/>
      <c r="B16" s="11"/>
      <c r="C16" s="11"/>
    </row>
    <row r="17" spans="1:3" ht="16.5">
      <c r="A17" s="12"/>
      <c r="B17" s="13"/>
      <c r="C17" s="13"/>
    </row>
    <row r="19" spans="1:3" ht="26.25">
      <c r="A19" s="14" t="s">
        <v>328</v>
      </c>
      <c r="B19" s="15"/>
      <c r="C19" s="16"/>
    </row>
    <row r="20" spans="1:3" ht="26.25">
      <c r="A20" s="17" t="s">
        <v>329</v>
      </c>
      <c r="B20" s="18"/>
      <c r="C20" s="19"/>
    </row>
  </sheetData>
  <mergeCells count="2">
    <mergeCell ref="A2:O2"/>
    <mergeCell ref="A3:O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40" zoomScaleNormal="40" workbookViewId="0">
      <selection activeCell="E9" sqref="E9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28.5">
      <c r="A2" s="121" t="s">
        <v>608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8" spans="1:14" ht="84.75" thickBot="1">
      <c r="A8" s="74" t="s">
        <v>1</v>
      </c>
      <c r="B8" s="75" t="s">
        <v>2</v>
      </c>
      <c r="C8" s="75" t="s">
        <v>3</v>
      </c>
      <c r="D8" s="75" t="s">
        <v>4</v>
      </c>
      <c r="E8" s="76" t="s">
        <v>624</v>
      </c>
      <c r="F8" s="76" t="s">
        <v>5</v>
      </c>
      <c r="G8" s="77" t="s">
        <v>6</v>
      </c>
      <c r="H8" s="77" t="s">
        <v>7</v>
      </c>
      <c r="I8" s="77" t="s">
        <v>8</v>
      </c>
      <c r="J8" s="76" t="s">
        <v>9</v>
      </c>
      <c r="K8" s="76" t="s">
        <v>10</v>
      </c>
      <c r="L8" s="76" t="s">
        <v>11</v>
      </c>
      <c r="M8" s="76" t="s">
        <v>569</v>
      </c>
      <c r="N8" s="75" t="s">
        <v>13</v>
      </c>
    </row>
    <row r="9" spans="1:14" ht="30" customHeight="1">
      <c r="A9" s="55" t="s">
        <v>14</v>
      </c>
      <c r="B9" s="78" t="s">
        <v>566</v>
      </c>
      <c r="C9" s="78" t="s">
        <v>269</v>
      </c>
      <c r="D9" s="79" t="s">
        <v>567</v>
      </c>
      <c r="E9" s="80">
        <v>35326</v>
      </c>
      <c r="F9" s="81">
        <v>135000</v>
      </c>
      <c r="G9" s="81">
        <v>20000.71</v>
      </c>
      <c r="H9" s="82">
        <f>+F9*0.0287</f>
        <v>3874.5</v>
      </c>
      <c r="I9" s="82">
        <f>+F9*0.0304</f>
        <v>4104</v>
      </c>
      <c r="J9" s="81">
        <v>3044.16</v>
      </c>
      <c r="K9" s="81">
        <f>SUM(G9:J9)</f>
        <v>31023.37</v>
      </c>
      <c r="L9" s="82">
        <f>+F9-K9</f>
        <v>103976.63</v>
      </c>
      <c r="M9" s="83" t="s">
        <v>320</v>
      </c>
      <c r="N9" s="84" t="s">
        <v>19</v>
      </c>
    </row>
    <row r="10" spans="1:14" ht="21">
      <c r="A10" s="2"/>
      <c r="B10" s="20" t="s">
        <v>323</v>
      </c>
      <c r="C10" s="21"/>
      <c r="D10" s="3"/>
      <c r="E10" s="4"/>
      <c r="F10" s="5">
        <f>SUBTOTAL(109,Tabla256[Sueldo Bruto
(RD$)])</f>
        <v>135000</v>
      </c>
      <c r="G10" s="5">
        <f>SUBTOTAL(109,Tabla256[ISR
(Ley 11-92)
(1*)])</f>
        <v>20000.71</v>
      </c>
      <c r="H10" s="5">
        <f>SUBTOTAL(109,Tabla256[Seguro 
de Pensión 
(2.87%)  
(2*)])</f>
        <v>3874.5</v>
      </c>
      <c r="I10" s="5">
        <f>SUBTOTAL(109,Tabla256[Seguro 
de Salud 
(3.04%)
 (3*)])</f>
        <v>4104</v>
      </c>
      <c r="J10" s="5">
        <f>SUBTOTAL(109,Tabla256[Otros
 Descuentos])</f>
        <v>3044.16</v>
      </c>
      <c r="K10" s="5">
        <f>SUBTOTAL(109,Tabla256[Total de 
Descuentos])</f>
        <v>31023.37</v>
      </c>
      <c r="L10" s="5">
        <f>SUBTOTAL(109,Tabla256[Sueldo
Neto
(RD$)])</f>
        <v>103976.63</v>
      </c>
      <c r="M10" s="6"/>
      <c r="N10" s="7"/>
    </row>
    <row r="12" spans="1:14">
      <c r="C12" s="9"/>
    </row>
    <row r="13" spans="1:14">
      <c r="A13" s="8" t="s">
        <v>324</v>
      </c>
      <c r="B13" s="9"/>
      <c r="C13" s="10"/>
    </row>
    <row r="14" spans="1:14">
      <c r="A14" s="9" t="s">
        <v>325</v>
      </c>
      <c r="B14" s="10"/>
      <c r="C14" s="10"/>
    </row>
    <row r="15" spans="1:14">
      <c r="A15" s="10" t="s">
        <v>326</v>
      </c>
      <c r="B15" s="10"/>
      <c r="C15" s="10"/>
    </row>
    <row r="16" spans="1:14" ht="18.75">
      <c r="A16" s="10" t="s">
        <v>327</v>
      </c>
      <c r="B16" s="10"/>
      <c r="C16" s="11"/>
    </row>
    <row r="17" spans="1:3" ht="18.75">
      <c r="A17" s="11"/>
      <c r="B17" s="11"/>
      <c r="C17" s="13"/>
    </row>
    <row r="18" spans="1:3" ht="16.5">
      <c r="A18" s="12"/>
      <c r="B18" s="13"/>
    </row>
    <row r="19" spans="1:3" ht="23.25">
      <c r="C19" s="16"/>
    </row>
    <row r="20" spans="1:3" ht="26.25">
      <c r="A20" s="14" t="s">
        <v>328</v>
      </c>
      <c r="B20" s="15"/>
      <c r="C20" s="19"/>
    </row>
    <row r="21" spans="1:3" ht="26.25">
      <c r="A21" s="17" t="s">
        <v>329</v>
      </c>
      <c r="B21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D28" sqref="D28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21" t="s">
        <v>0</v>
      </c>
      <c r="B1" s="121"/>
      <c r="C1" s="121"/>
      <c r="D1" s="121"/>
      <c r="E1" s="121"/>
      <c r="F1" s="121"/>
      <c r="G1" s="121"/>
      <c r="H1" s="121"/>
    </row>
    <row r="2" spans="1:8" ht="28.5">
      <c r="A2" s="121" t="s">
        <v>607</v>
      </c>
      <c r="B2" s="121"/>
      <c r="C2" s="121"/>
      <c r="D2" s="121"/>
      <c r="E2" s="121"/>
      <c r="F2" s="121"/>
      <c r="G2" s="121"/>
      <c r="H2" s="121"/>
    </row>
    <row r="8" spans="1:8" ht="63">
      <c r="A8" s="90" t="s">
        <v>2</v>
      </c>
      <c r="B8" s="90" t="s">
        <v>594</v>
      </c>
      <c r="C8" s="90" t="s">
        <v>3</v>
      </c>
      <c r="D8" s="90" t="s">
        <v>4</v>
      </c>
      <c r="E8" s="91" t="s">
        <v>5</v>
      </c>
      <c r="F8" s="92" t="s">
        <v>6</v>
      </c>
      <c r="G8" s="91" t="s">
        <v>11</v>
      </c>
      <c r="H8" s="90" t="s">
        <v>13</v>
      </c>
    </row>
    <row r="9" spans="1:8" ht="30" customHeight="1">
      <c r="A9" s="93" t="s">
        <v>570</v>
      </c>
      <c r="B9" s="93" t="s">
        <v>595</v>
      </c>
      <c r="C9" s="93" t="s">
        <v>588</v>
      </c>
      <c r="D9" s="93" t="s">
        <v>589</v>
      </c>
      <c r="E9" s="94">
        <v>60000</v>
      </c>
      <c r="F9" s="98">
        <v>4195.88</v>
      </c>
      <c r="G9" s="94">
        <f>+Tabla25[[#This Row],[Sueldo Bruto
(RD$)]]-Tabla25[[#This Row],[ISR
(Ley 11-92)
(1*)]]</f>
        <v>55804.12</v>
      </c>
      <c r="H9" s="93" t="s">
        <v>19</v>
      </c>
    </row>
    <row r="10" spans="1:8" ht="30" customHeight="1">
      <c r="A10" s="93" t="s">
        <v>571</v>
      </c>
      <c r="B10" s="93" t="s">
        <v>598</v>
      </c>
      <c r="C10" s="93" t="s">
        <v>588</v>
      </c>
      <c r="D10" s="93" t="s">
        <v>590</v>
      </c>
      <c r="E10" s="94">
        <v>14000</v>
      </c>
      <c r="F10" s="97"/>
      <c r="G10" s="94">
        <f>+Tabla25[[#This Row],[Sueldo Bruto
(RD$)]]-Tabla25[[#This Row],[ISR
(Ley 11-92)
(1*)]]</f>
        <v>14000</v>
      </c>
      <c r="H10" s="93" t="s">
        <v>35</v>
      </c>
    </row>
    <row r="11" spans="1:8" ht="30" customHeight="1">
      <c r="A11" s="93" t="s">
        <v>572</v>
      </c>
      <c r="B11" s="93" t="s">
        <v>597</v>
      </c>
      <c r="C11" s="93" t="s">
        <v>588</v>
      </c>
      <c r="D11" s="93" t="s">
        <v>590</v>
      </c>
      <c r="E11" s="94">
        <v>12500</v>
      </c>
      <c r="F11" s="97"/>
      <c r="G11" s="94">
        <f>+Tabla25[[#This Row],[Sueldo Bruto
(RD$)]]-Tabla25[[#This Row],[ISR
(Ley 11-92)
(1*)]]</f>
        <v>12500</v>
      </c>
      <c r="H11" s="93" t="s">
        <v>35</v>
      </c>
    </row>
    <row r="12" spans="1:8" ht="30" customHeight="1">
      <c r="A12" s="93" t="s">
        <v>573</v>
      </c>
      <c r="B12" s="93" t="s">
        <v>596</v>
      </c>
      <c r="C12" s="93" t="s">
        <v>588</v>
      </c>
      <c r="D12" s="93" t="s">
        <v>590</v>
      </c>
      <c r="E12" s="94">
        <v>12500</v>
      </c>
      <c r="F12" s="97"/>
      <c r="G12" s="94">
        <f>+Tabla25[[#This Row],[Sueldo Bruto
(RD$)]]-Tabla25[[#This Row],[ISR
(Ley 11-92)
(1*)]]</f>
        <v>12500</v>
      </c>
      <c r="H12" s="93" t="s">
        <v>35</v>
      </c>
    </row>
    <row r="13" spans="1:8" ht="30" customHeight="1">
      <c r="A13" s="93" t="s">
        <v>574</v>
      </c>
      <c r="B13" s="93" t="s">
        <v>599</v>
      </c>
      <c r="C13" s="93" t="s">
        <v>588</v>
      </c>
      <c r="D13" s="93" t="s">
        <v>590</v>
      </c>
      <c r="E13" s="94">
        <v>12500</v>
      </c>
      <c r="F13" s="97"/>
      <c r="G13" s="94">
        <f>+Tabla25[[#This Row],[Sueldo Bruto
(RD$)]]-Tabla25[[#This Row],[ISR
(Ley 11-92)
(1*)]]</f>
        <v>12500</v>
      </c>
      <c r="H13" s="93" t="s">
        <v>35</v>
      </c>
    </row>
    <row r="14" spans="1:8" ht="30" customHeight="1">
      <c r="A14" s="93" t="s">
        <v>575</v>
      </c>
      <c r="B14" s="93" t="s">
        <v>599</v>
      </c>
      <c r="C14" s="93" t="s">
        <v>588</v>
      </c>
      <c r="D14" s="93" t="s">
        <v>590</v>
      </c>
      <c r="E14" s="94">
        <v>12500</v>
      </c>
      <c r="F14" s="97"/>
      <c r="G14" s="94">
        <f>+Tabla25[[#This Row],[Sueldo Bruto
(RD$)]]-Tabla25[[#This Row],[ISR
(Ley 11-92)
(1*)]]</f>
        <v>12500</v>
      </c>
      <c r="H14" s="93" t="s">
        <v>35</v>
      </c>
    </row>
    <row r="15" spans="1:8" ht="30" customHeight="1">
      <c r="A15" s="93" t="s">
        <v>576</v>
      </c>
      <c r="B15" s="93" t="s">
        <v>600</v>
      </c>
      <c r="C15" s="93" t="s">
        <v>588</v>
      </c>
      <c r="D15" s="93" t="s">
        <v>591</v>
      </c>
      <c r="E15" s="94">
        <v>30000</v>
      </c>
      <c r="F15" s="97"/>
      <c r="G15" s="94">
        <f>+Tabla25[[#This Row],[Sueldo Bruto
(RD$)]]-Tabla25[[#This Row],[ISR
(Ley 11-92)
(1*)]]</f>
        <v>30000</v>
      </c>
      <c r="H15" s="93" t="s">
        <v>35</v>
      </c>
    </row>
    <row r="16" spans="1:8" ht="30" customHeight="1">
      <c r="A16" s="93" t="s">
        <v>577</v>
      </c>
      <c r="B16" s="93" t="s">
        <v>601</v>
      </c>
      <c r="C16" s="93" t="s">
        <v>588</v>
      </c>
      <c r="D16" s="93" t="s">
        <v>592</v>
      </c>
      <c r="E16" s="94">
        <v>80000</v>
      </c>
      <c r="F16" s="98">
        <v>8582.8700000000008</v>
      </c>
      <c r="G16" s="94">
        <f>+Tabla25[[#This Row],[Sueldo Bruto
(RD$)]]-Tabla25[[#This Row],[ISR
(Ley 11-92)
(1*)]]</f>
        <v>71417.13</v>
      </c>
      <c r="H16" s="93" t="s">
        <v>35</v>
      </c>
    </row>
    <row r="17" spans="1:8" ht="30" customHeight="1">
      <c r="A17" s="93" t="s">
        <v>578</v>
      </c>
      <c r="B17" s="93" t="s">
        <v>602</v>
      </c>
      <c r="C17" s="93" t="s">
        <v>588</v>
      </c>
      <c r="D17" s="93" t="s">
        <v>590</v>
      </c>
      <c r="E17" s="94">
        <v>12500</v>
      </c>
      <c r="F17" s="97"/>
      <c r="G17" s="94">
        <f>+Tabla25[[#This Row],[Sueldo Bruto
(RD$)]]-Tabla25[[#This Row],[ISR
(Ley 11-92)
(1*)]]</f>
        <v>12500</v>
      </c>
      <c r="H17" s="93" t="s">
        <v>35</v>
      </c>
    </row>
    <row r="18" spans="1:8" ht="30" customHeight="1">
      <c r="A18" s="93" t="s">
        <v>579</v>
      </c>
      <c r="B18" s="93" t="s">
        <v>602</v>
      </c>
      <c r="C18" s="93" t="s">
        <v>588</v>
      </c>
      <c r="D18" s="93" t="s">
        <v>590</v>
      </c>
      <c r="E18" s="94">
        <v>12500</v>
      </c>
      <c r="F18" s="97"/>
      <c r="G18" s="94">
        <f>+Tabla25[[#This Row],[Sueldo Bruto
(RD$)]]-Tabla25[[#This Row],[ISR
(Ley 11-92)
(1*)]]</f>
        <v>12500</v>
      </c>
      <c r="H18" s="93" t="s">
        <v>35</v>
      </c>
    </row>
    <row r="19" spans="1:8" ht="30" customHeight="1">
      <c r="A19" s="93" t="s">
        <v>580</v>
      </c>
      <c r="B19" s="93" t="s">
        <v>603</v>
      </c>
      <c r="C19" s="93" t="s">
        <v>588</v>
      </c>
      <c r="D19" s="93" t="s">
        <v>590</v>
      </c>
      <c r="E19" s="94">
        <v>12500</v>
      </c>
      <c r="F19" s="97"/>
      <c r="G19" s="94">
        <f>+Tabla25[[#This Row],[Sueldo Bruto
(RD$)]]-Tabla25[[#This Row],[ISR
(Ley 11-92)
(1*)]]</f>
        <v>12500</v>
      </c>
      <c r="H19" s="93" t="s">
        <v>35</v>
      </c>
    </row>
    <row r="20" spans="1:8" ht="30" customHeight="1">
      <c r="A20" s="93" t="s">
        <v>581</v>
      </c>
      <c r="B20" s="93" t="s">
        <v>597</v>
      </c>
      <c r="C20" s="93" t="s">
        <v>588</v>
      </c>
      <c r="D20" s="93" t="s">
        <v>590</v>
      </c>
      <c r="E20" s="94">
        <v>12500</v>
      </c>
      <c r="F20" s="97"/>
      <c r="G20" s="94">
        <f>+Tabla25[[#This Row],[Sueldo Bruto
(RD$)]]-Tabla25[[#This Row],[ISR
(Ley 11-92)
(1*)]]</f>
        <v>12500</v>
      </c>
      <c r="H20" s="93" t="s">
        <v>35</v>
      </c>
    </row>
    <row r="21" spans="1:8" ht="30" customHeight="1">
      <c r="A21" s="93" t="s">
        <v>582</v>
      </c>
      <c r="B21" s="93" t="s">
        <v>599</v>
      </c>
      <c r="C21" s="93" t="s">
        <v>588</v>
      </c>
      <c r="D21" s="93" t="s">
        <v>590</v>
      </c>
      <c r="E21" s="94">
        <v>12500</v>
      </c>
      <c r="F21" s="97"/>
      <c r="G21" s="94">
        <f>+Tabla25[[#This Row],[Sueldo Bruto
(RD$)]]-Tabla25[[#This Row],[ISR
(Ley 11-92)
(1*)]]</f>
        <v>12500</v>
      </c>
      <c r="H21" s="93" t="s">
        <v>35</v>
      </c>
    </row>
    <row r="22" spans="1:8" ht="30" customHeight="1">
      <c r="A22" s="93" t="s">
        <v>583</v>
      </c>
      <c r="B22" s="93" t="s">
        <v>602</v>
      </c>
      <c r="C22" s="93" t="s">
        <v>588</v>
      </c>
      <c r="D22" s="93" t="s">
        <v>590</v>
      </c>
      <c r="E22" s="94">
        <v>12500</v>
      </c>
      <c r="F22" s="97"/>
      <c r="G22" s="94">
        <f>+Tabla25[[#This Row],[Sueldo Bruto
(RD$)]]-Tabla25[[#This Row],[ISR
(Ley 11-92)
(1*)]]</f>
        <v>12500</v>
      </c>
      <c r="H22" s="93" t="s">
        <v>35</v>
      </c>
    </row>
    <row r="23" spans="1:8" ht="30" customHeight="1">
      <c r="A23" s="93" t="s">
        <v>584</v>
      </c>
      <c r="B23" s="93" t="s">
        <v>604</v>
      </c>
      <c r="C23" s="93" t="s">
        <v>588</v>
      </c>
      <c r="D23" s="93" t="s">
        <v>590</v>
      </c>
      <c r="E23" s="94">
        <v>12500</v>
      </c>
      <c r="F23" s="97"/>
      <c r="G23" s="94">
        <f>+Tabla25[[#This Row],[Sueldo Bruto
(RD$)]]-Tabla25[[#This Row],[ISR
(Ley 11-92)
(1*)]]</f>
        <v>12500</v>
      </c>
      <c r="H23" s="93" t="s">
        <v>35</v>
      </c>
    </row>
    <row r="24" spans="1:8" ht="30" customHeight="1">
      <c r="A24" s="93" t="s">
        <v>585</v>
      </c>
      <c r="B24" s="93" t="s">
        <v>595</v>
      </c>
      <c r="C24" s="93" t="s">
        <v>16</v>
      </c>
      <c r="D24" s="93" t="s">
        <v>593</v>
      </c>
      <c r="E24" s="94">
        <v>50000</v>
      </c>
      <c r="F24" s="98">
        <v>2297.25</v>
      </c>
      <c r="G24" s="94">
        <f>+Tabla25[[#This Row],[Sueldo Bruto
(RD$)]]-Tabla25[[#This Row],[ISR
(Ley 11-92)
(1*)]]</f>
        <v>47702.75</v>
      </c>
      <c r="H24" s="93" t="s">
        <v>35</v>
      </c>
    </row>
    <row r="25" spans="1:8" ht="30" customHeight="1">
      <c r="A25" s="93" t="s">
        <v>586</v>
      </c>
      <c r="B25" s="93" t="s">
        <v>605</v>
      </c>
      <c r="C25" s="93" t="s">
        <v>16</v>
      </c>
      <c r="D25" s="93" t="s">
        <v>367</v>
      </c>
      <c r="E25" s="94">
        <v>35000</v>
      </c>
      <c r="F25" s="98">
        <v>47.25</v>
      </c>
      <c r="G25" s="94">
        <f>+Tabla25[[#This Row],[Sueldo Bruto
(RD$)]]-Tabla25[[#This Row],[ISR
(Ley 11-92)
(1*)]]</f>
        <v>34952.75</v>
      </c>
      <c r="H25" s="93" t="s">
        <v>35</v>
      </c>
    </row>
    <row r="26" spans="1:8" ht="30" customHeight="1">
      <c r="A26" s="93" t="s">
        <v>587</v>
      </c>
      <c r="B26" s="93" t="s">
        <v>606</v>
      </c>
      <c r="C26" s="93" t="s">
        <v>16</v>
      </c>
      <c r="D26" s="96" t="s">
        <v>367</v>
      </c>
      <c r="E26" s="95">
        <v>30000</v>
      </c>
      <c r="F26" s="95"/>
      <c r="G26" s="94">
        <f>+Tabla25[[#This Row],[Sueldo Bruto
(RD$)]]-Tabla25[[#This Row],[ISR
(Ley 11-92)
(1*)]]</f>
        <v>30000</v>
      </c>
      <c r="H26" s="93" t="s">
        <v>35</v>
      </c>
    </row>
    <row r="27" spans="1:8" ht="21">
      <c r="A27" s="85" t="s">
        <v>323</v>
      </c>
      <c r="B27" s="85"/>
      <c r="C27" s="86"/>
      <c r="D27" s="87"/>
      <c r="E27" s="88">
        <f>SUBTOTAL(109,Tabla25[Sueldo Bruto
(RD$)])</f>
        <v>436500</v>
      </c>
      <c r="F27" s="88">
        <f>SUBTOTAL(109,Tabla25[ISR
(Ley 11-92)
(1*)])</f>
        <v>15123.25</v>
      </c>
      <c r="G27" s="88">
        <f>SUBTOTAL(109,Tabla25[Sueldo
Neto
(RD$)])</f>
        <v>421376.75</v>
      </c>
      <c r="H27" s="89"/>
    </row>
    <row r="29" spans="1:8">
      <c r="C29" s="9"/>
    </row>
    <row r="30" spans="1:8">
      <c r="A30" s="8" t="s">
        <v>324</v>
      </c>
      <c r="B30" s="8"/>
      <c r="C30" s="10"/>
    </row>
    <row r="31" spans="1:8">
      <c r="A31" s="9" t="s">
        <v>325</v>
      </c>
      <c r="B31" s="9"/>
      <c r="C31" s="10"/>
    </row>
    <row r="32" spans="1:8" ht="18.75">
      <c r="A32" s="11"/>
      <c r="B32" s="11"/>
      <c r="C32" s="13"/>
    </row>
    <row r="33" spans="1:3" ht="16.5">
      <c r="A33" s="12"/>
      <c r="B33" s="12"/>
    </row>
    <row r="34" spans="1:3" ht="16.5">
      <c r="A34" s="12"/>
      <c r="B34" s="12"/>
    </row>
    <row r="35" spans="1:3" ht="23.25">
      <c r="C35" s="16"/>
    </row>
    <row r="36" spans="1:3" ht="26.25">
      <c r="A36" s="14" t="s">
        <v>328</v>
      </c>
      <c r="B36" s="99"/>
      <c r="C36" s="19"/>
    </row>
    <row r="37" spans="1:3" ht="25.5">
      <c r="A37" s="17" t="s">
        <v>329</v>
      </c>
      <c r="B37" s="17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verticalDpi="0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072022</vt:lpstr>
      <vt:lpstr>EMPLEADOS TEMPORALES 072022</vt:lpstr>
      <vt:lpstr>PERIODO PROBATORIO 072022</vt:lpstr>
      <vt:lpstr>TRAMITE DE PENSION 072022 </vt:lpstr>
      <vt:lpstr>COMPENSACIÓN 072022</vt:lpstr>
      <vt:lpstr>'EMPLEADOS TEMPORALES 072022'!Títulos_a_imprimir</vt:lpstr>
      <vt:lpstr>'PERSONAL FIJO 072022'!Títulos_a_imprimir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2022-08-05T14:12:17Z</cp:lastPrinted>
  <dcterms:created xsi:type="dcterms:W3CDTF">2022-06-30T17:03:37Z</dcterms:created>
  <dcterms:modified xsi:type="dcterms:W3CDTF">2022-08-05T15:39:28Z</dcterms:modified>
</cp:coreProperties>
</file>